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9135" windowHeight="4245"/>
  </bookViews>
  <sheets>
    <sheet name="EIA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</sheets>
  <externalReferences>
    <externalReference r:id="rId12"/>
  </externalReferences>
  <definedNames>
    <definedName name="_xlnm.Print_Area" localSheetId="0">EIA!$A$1:$E$221</definedName>
    <definedName name="Print_Area_MI" localSheetId="0">EIA!$A$1:$G$221</definedName>
  </definedNames>
  <calcPr calcId="145621"/>
</workbook>
</file>

<file path=xl/calcChain.xml><?xml version="1.0" encoding="utf-8"?>
<calcChain xmlns="http://schemas.openxmlformats.org/spreadsheetml/2006/main">
  <c r="E77" i="1" l="1"/>
  <c r="B134" i="1" l="1"/>
  <c r="B133" i="1"/>
  <c r="E135" i="1"/>
  <c r="E120" i="1"/>
  <c r="E89" i="1" l="1"/>
  <c r="E84" i="1"/>
  <c r="D67" i="1"/>
  <c r="D65" i="1"/>
  <c r="D24" i="1" l="1"/>
  <c r="D18" i="1"/>
  <c r="E30" i="1" l="1"/>
  <c r="E16" i="1" l="1"/>
  <c r="E17" i="1"/>
  <c r="E18" i="1"/>
  <c r="C162" i="1" s="1"/>
  <c r="E162" i="1" s="1"/>
  <c r="E19" i="1"/>
  <c r="C21" i="1"/>
  <c r="D21" i="1"/>
  <c r="E226" i="1" s="1"/>
  <c r="E24" i="1"/>
  <c r="C226" i="1" s="1"/>
  <c r="E33" i="1"/>
  <c r="C164" i="1" s="1"/>
  <c r="E164" i="1" s="1"/>
  <c r="E41" i="1"/>
  <c r="E45" i="1" s="1"/>
  <c r="A51" i="1"/>
  <c r="B56" i="1"/>
  <c r="E65" i="1"/>
  <c r="E66" i="1"/>
  <c r="E67" i="1"/>
  <c r="E68" i="1"/>
  <c r="C70" i="1"/>
  <c r="D70" i="1"/>
  <c r="E231" i="1" s="1"/>
  <c r="E79" i="1"/>
  <c r="C205" i="1" s="1"/>
  <c r="E87" i="1"/>
  <c r="E91" i="1" s="1"/>
  <c r="A97" i="1"/>
  <c r="B104" i="1"/>
  <c r="E115" i="1"/>
  <c r="C235" i="1" s="1"/>
  <c r="E123" i="1"/>
  <c r="C236" i="1" s="1"/>
  <c r="E132" i="1"/>
  <c r="E137" i="1" s="1"/>
  <c r="A147" i="1"/>
  <c r="B152" i="1"/>
  <c r="C160" i="1"/>
  <c r="E160" i="1" s="1"/>
  <c r="A193" i="1"/>
  <c r="B198" i="1"/>
  <c r="C215" i="1"/>
  <c r="E225" i="1"/>
  <c r="G226" i="1"/>
  <c r="G228" i="1"/>
  <c r="E230" i="1"/>
  <c r="G230" i="1"/>
  <c r="G232" i="1"/>
  <c r="G234" i="1"/>
  <c r="G236" i="1"/>
  <c r="C237" i="1"/>
  <c r="G238" i="1"/>
  <c r="C239" i="1"/>
  <c r="G240" i="1"/>
  <c r="G242" i="1"/>
  <c r="G244" i="1"/>
  <c r="E70" i="1" l="1"/>
  <c r="C231" i="1" s="1"/>
  <c r="C232" i="1"/>
  <c r="C228" i="1"/>
  <c r="E21" i="1"/>
  <c r="C227" i="1" s="1"/>
  <c r="C238" i="1"/>
  <c r="C234" i="1" s="1"/>
  <c r="E140" i="1"/>
  <c r="D209" i="1" s="1"/>
  <c r="C243" i="1" s="1"/>
  <c r="C206" i="1"/>
  <c r="C233" i="1"/>
  <c r="C166" i="1"/>
  <c r="C229" i="1"/>
  <c r="C204" i="1" l="1"/>
  <c r="D202" i="1" s="1"/>
  <c r="C242" i="1" s="1"/>
  <c r="E94" i="1"/>
  <c r="C230" i="1"/>
  <c r="C225" i="1"/>
  <c r="C168" i="1"/>
  <c r="E166" i="1"/>
  <c r="E168" i="1" s="1"/>
  <c r="D174" i="1" l="1"/>
  <c r="C214" i="1"/>
  <c r="D180" i="1"/>
  <c r="C244" i="1" l="1"/>
  <c r="D212" i="1"/>
  <c r="D218" i="1" s="1"/>
  <c r="C241" i="1" s="1"/>
  <c r="D244" i="1" l="1"/>
  <c r="D243" i="1"/>
  <c r="D242" i="1"/>
</calcChain>
</file>

<file path=xl/sharedStrings.xml><?xml version="1.0" encoding="utf-8"?>
<sst xmlns="http://schemas.openxmlformats.org/spreadsheetml/2006/main" count="189" uniqueCount="123">
  <si>
    <t xml:space="preserve">ECONOMIC IMPACT ANALYSIS           </t>
  </si>
  <si>
    <t>(Version 1.4)</t>
  </si>
  <si>
    <t>TABLE 1</t>
  </si>
  <si>
    <t>PERSONNEL BY CLASSIFICATION AND HOUSING LOCATION</t>
  </si>
  <si>
    <t>As of:</t>
  </si>
  <si>
    <t>LIVING</t>
  </si>
  <si>
    <t xml:space="preserve">     CLASSIFICATION</t>
  </si>
  <si>
    <t>ON BASE</t>
  </si>
  <si>
    <t>OFF BASE</t>
  </si>
  <si>
    <t>TOTAL</t>
  </si>
  <si>
    <t>1.  APPROPRIATED FUND MILITARY</t>
  </si>
  <si>
    <t xml:space="preserve">    Active Duty</t>
  </si>
  <si>
    <t xml:space="preserve">    AGRs</t>
  </si>
  <si>
    <t xml:space="preserve">    Non-Extended Active Duty Res (incl TRs, ARTS(Part B))</t>
  </si>
  <si>
    <t xml:space="preserve">    Individual Mobilization Augmentees (IMAs)</t>
  </si>
  <si>
    <t>-</t>
  </si>
  <si>
    <t>TOTAL:</t>
  </si>
  <si>
    <t>2.  ACTIVE DUTY/AGR  MILITARY DEPENDENTS</t>
  </si>
  <si>
    <t>3.  APPROPRIATED FUND CIVILIANS (Includes ARTS, Part A)</t>
  </si>
  <si>
    <t xml:space="preserve">    General Schedule</t>
  </si>
  <si>
    <t xml:space="preserve">    Federal Wage Board</t>
  </si>
  <si>
    <t xml:space="preserve">    Other</t>
  </si>
  <si>
    <t>4.  NON-APPROPRIATED FUND CONTRACT CIVILIANS AND PRIVATE BUSINESS</t>
  </si>
  <si>
    <t xml:space="preserve">    Civilian NAF</t>
  </si>
  <si>
    <t xml:space="preserve">    Civilian BX</t>
  </si>
  <si>
    <t xml:space="preserve">    Contract Civilians (not elsewhere included)</t>
  </si>
  <si>
    <t xml:space="preserve">    Private Businesses On Base, By Type:</t>
  </si>
  <si>
    <t xml:space="preserve">        Other Civilians (not elsewhere included)</t>
  </si>
  <si>
    <t>ECONOMIC IMPACT ANALYSIS</t>
  </si>
  <si>
    <t>TABLE 2</t>
  </si>
  <si>
    <t>ANNUAL PAYROLL BY CLASSIFICATION AND HOUSING LOCATION</t>
  </si>
  <si>
    <t>($)</t>
  </si>
  <si>
    <t>2.  APPROPRIATED FUND CIVILIANS</t>
  </si>
  <si>
    <t>3.  NON-APPROPRIATED FUND CONTRACT CIVILIANS AND PRIVATE BUSINESS</t>
  </si>
  <si>
    <t>TOTAL ANNUAL PAYROLL:</t>
  </si>
  <si>
    <t>TABLE 3</t>
  </si>
  <si>
    <t>EXPENDITURES FOR CONSTRUCTION, SERVICES, AND PROCUREMENT OF</t>
  </si>
  <si>
    <t>MATERIALS, EQUIPMENT, AND SUPPLIES</t>
  </si>
  <si>
    <t>(Not including contracts for services supplied to other Air Force installations)</t>
  </si>
  <si>
    <t>ACTUAL ANNUAL</t>
  </si>
  <si>
    <t>1.  CONSTRUCTION</t>
  </si>
  <si>
    <t>EXPENDITURES</t>
  </si>
  <si>
    <t xml:space="preserve">    Military Construction Program (Appropriaton 3730)</t>
  </si>
  <si>
    <t xml:space="preserve">    O&amp;M Minor Construction</t>
  </si>
  <si>
    <t xml:space="preserve">    Military Family Housing</t>
  </si>
  <si>
    <t xml:space="preserve">    Non-Appropriated Fund</t>
  </si>
  <si>
    <t>2.  SERVICES</t>
  </si>
  <si>
    <t xml:space="preserve">    Services Contracts *</t>
  </si>
  <si>
    <t xml:space="preserve">    Other Services (not elsewhere included)</t>
  </si>
  <si>
    <t>3.  OTHER EXPENDITURES</t>
  </si>
  <si>
    <t xml:space="preserve">    Commissary</t>
  </si>
  <si>
    <t xml:space="preserve">    Base Exchange (BX)</t>
  </si>
  <si>
    <t xml:space="preserve">    Health (CHAMPUS, Government cost only)</t>
  </si>
  <si>
    <t xml:space="preserve">    Education (Impact aid and tuition assistance)</t>
  </si>
  <si>
    <t xml:space="preserve">    TDY</t>
  </si>
  <si>
    <t xml:space="preserve">                     RPA:</t>
  </si>
  <si>
    <t>O&amp;M:</t>
  </si>
  <si>
    <t xml:space="preserve">    Other Materials, Equipment &amp; Supplies (not elsewhere included)</t>
  </si>
  <si>
    <t>TOTAL ANNUAL EXPENDITURES:</t>
  </si>
  <si>
    <t>* Includes only contracts in the local economic area or contracts requiring the use of locally supplied goods and services.</t>
  </si>
  <si>
    <t>TABLE 4</t>
  </si>
  <si>
    <t>ESTIMATE OF NUMBER AND DOLLAR VALUE OF INDIRECT JOBS CREATED</t>
  </si>
  <si>
    <t>See Attachment 4, Indirect Job Multipliers</t>
  </si>
  <si>
    <t># of</t>
  </si>
  <si>
    <t>Indirect Job</t>
  </si>
  <si>
    <t>Type of Personnel</t>
  </si>
  <si>
    <t>Base Jobs</t>
  </si>
  <si>
    <t>Multiplier (Atch 4)</t>
  </si>
  <si>
    <t>Indirect Jobs</t>
  </si>
  <si>
    <t>ACTIVE DUTY MILITARY</t>
  </si>
  <si>
    <t>RESERVE/ANG/TRAINEES</t>
  </si>
  <si>
    <t>APF CIVILIANS</t>
  </si>
  <si>
    <t>OTHER CIVILIANS</t>
  </si>
  <si>
    <t>ESTIMATED NUMBER OF INDIRECT JOBS CREATED:</t>
  </si>
  <si>
    <t>AVERAGE ANNUAL PAY FOR THE LOCAL COMMUNITY:</t>
  </si>
  <si>
    <t>ESTIMATED ANNUAL DOLLAR VALUE OF JOBS CREATED:</t>
  </si>
  <si>
    <t>Data Sources:</t>
  </si>
  <si>
    <t xml:space="preserve">  Multipliers:</t>
  </si>
  <si>
    <t>LMI Economic Impact Database, Installations and Indirect/Induced Job Multipliers, Feb 95</t>
  </si>
  <si>
    <t xml:space="preserve">  Avg Annual Pay:</t>
  </si>
  <si>
    <t>See attachments to EIA Data Call</t>
  </si>
  <si>
    <t>TABLE 5</t>
  </si>
  <si>
    <t>TOTAL ANNUAL ECONOMIC IMPACT ESTIMATE</t>
  </si>
  <si>
    <t>ANNUAL PAYROLL:</t>
  </si>
  <si>
    <t>Military</t>
  </si>
  <si>
    <t>Federal Civilian</t>
  </si>
  <si>
    <t>Other Civilian</t>
  </si>
  <si>
    <t>ANNUAL EXPENDITURES:</t>
  </si>
  <si>
    <t>Estimated Indirect Jobs Created</t>
  </si>
  <si>
    <t>Average Annual Pay</t>
  </si>
  <si>
    <t>GRAND TOTAL ECONOMIC IMPACT:</t>
  </si>
  <si>
    <t>SUMMARY DATA FOR CHARTS</t>
  </si>
  <si>
    <t>CHART TITLES</t>
  </si>
  <si>
    <t>PERSONNEL:</t>
  </si>
  <si>
    <t xml:space="preserve">PERSONNEL SUMMARY                                         </t>
  </si>
  <si>
    <t>DEPENDENTS</t>
  </si>
  <si>
    <t>APF MILITARY</t>
  </si>
  <si>
    <t xml:space="preserve">PERSONNEL SUMMARY BY %                            </t>
  </si>
  <si>
    <t>APF CIVILIAN</t>
  </si>
  <si>
    <t>NAF CIVILIAN</t>
  </si>
  <si>
    <t xml:space="preserve">% OF APPROPRIATED FUND MILITARY PERSONNEL LIVING ON AND OFF BASE  </t>
  </si>
  <si>
    <t>PAYROLL:</t>
  </si>
  <si>
    <t xml:space="preserve">% OF THE APPROPRIATED FUND MILITARY PERSONNEL PAYROLL ATTRIBUTABLE TO PERSONNEL LIVING ON AND OFF BASE                    </t>
  </si>
  <si>
    <t xml:space="preserve">ANNUAL PAYROLL SUMMARY ($M)               </t>
  </si>
  <si>
    <t>EXPENDITURES:</t>
  </si>
  <si>
    <t>CONSTRUCTION</t>
  </si>
  <si>
    <t xml:space="preserve">ANNUAL PAYROLL SUMMARY BY %              </t>
  </si>
  <si>
    <t>SERVICES</t>
  </si>
  <si>
    <t>COMMISSARY, BX</t>
  </si>
  <si>
    <t xml:space="preserve">ANNUAL EXPENDITURE SUMMARY ($M)    </t>
  </si>
  <si>
    <t>HEALTH, EDUCATION, TDY</t>
  </si>
  <si>
    <t>OTHER MATERIALS</t>
  </si>
  <si>
    <t xml:space="preserve">ANNUAL EXPENDITURE SUMMARY BY %    </t>
  </si>
  <si>
    <t>TOTAL IMPACT:</t>
  </si>
  <si>
    <t>GRAND TOTAL</t>
  </si>
  <si>
    <t xml:space="preserve">TOTAL ANNUAL ECONOMIC IMPACT ($M)                                             </t>
  </si>
  <si>
    <t>PAYROLL</t>
  </si>
  <si>
    <t xml:space="preserve">TOTAL ANNUAL ECONOMIC IMPACT BY %                                       </t>
  </si>
  <si>
    <t>$ VALUE JOBS CREATED</t>
  </si>
  <si>
    <t>Dobbins Air Reserve Base/94th Airlift Wing  - FY 14</t>
  </si>
  <si>
    <t xml:space="preserve">        Associated Credit Union</t>
  </si>
  <si>
    <t xml:space="preserve">    Private Businesses On Base, By Type: Subway, Private Vendors</t>
  </si>
  <si>
    <t xml:space="preserve">        Other Civilians (not elsewhere included) Subway plus two door vendors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</si>
</sst>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.0_);\(&quot;$&quot;#,##0.0\)"/>
    <numFmt numFmtId="165" formatCode="0.00_)"/>
    <numFmt numFmtId="166" formatCode="General_)"/>
  </numFmts>
  <fonts count="19" x14ac:knownFonts="1">
    <font>
      <sz val="10"/>
      <name val="Courier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color indexed="12"/>
      <name val="Times New Roman"/>
      <family val="1"/>
    </font>
    <font>
      <u/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"/>
      <family val="1"/>
    </font>
    <font>
      <sz val="10"/>
      <name val="Courier"/>
      <family val="3"/>
    </font>
    <font>
      <b/>
      <sz val="16"/>
      <color indexed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166" fontId="0" fillId="0" borderId="0"/>
    <xf numFmtId="44" fontId="14" fillId="0" borderId="0" applyFont="0" applyFill="0" applyBorder="0" applyAlignment="0" applyProtection="0"/>
    <xf numFmtId="166" fontId="18" fillId="0" borderId="0"/>
  </cellStyleXfs>
  <cellXfs count="63">
    <xf numFmtId="166" fontId="0" fillId="0" borderId="0" xfId="0"/>
    <xf numFmtId="166" fontId="2" fillId="0" borderId="0" xfId="0" applyFont="1" applyFill="1" applyAlignment="1" applyProtection="1">
      <alignment horizontal="left"/>
    </xf>
    <xf numFmtId="166" fontId="2" fillId="0" borderId="0" xfId="0" applyFont="1" applyFill="1" applyProtection="1"/>
    <xf numFmtId="37" fontId="6" fillId="0" borderId="0" xfId="0" applyNumberFormat="1" applyFont="1" applyFill="1" applyProtection="1">
      <protection locked="0"/>
    </xf>
    <xf numFmtId="37" fontId="2" fillId="0" borderId="0" xfId="0" applyNumberFormat="1" applyFont="1" applyFill="1" applyProtection="1"/>
    <xf numFmtId="166" fontId="2" fillId="0" borderId="0" xfId="0" applyFont="1" applyFill="1"/>
    <xf numFmtId="5" fontId="6" fillId="0" borderId="0" xfId="0" applyNumberFormat="1" applyFont="1" applyFill="1" applyProtection="1">
      <protection locked="0"/>
    </xf>
    <xf numFmtId="166" fontId="1" fillId="0" borderId="0" xfId="0" applyFont="1" applyFill="1" applyAlignment="1"/>
    <xf numFmtId="166" fontId="2" fillId="0" borderId="0" xfId="2" applyFont="1" applyFill="1"/>
    <xf numFmtId="166" fontId="8" fillId="0" borderId="0" xfId="0" applyFont="1" applyFill="1" applyAlignment="1">
      <alignment horizontal="center"/>
    </xf>
    <xf numFmtId="166" fontId="9" fillId="0" borderId="0" xfId="0" applyFont="1" applyFill="1" applyAlignment="1"/>
    <xf numFmtId="166" fontId="15" fillId="0" borderId="0" xfId="0" applyFont="1" applyFill="1" applyAlignment="1" applyProtection="1">
      <alignment horizontal="left"/>
      <protection locked="0"/>
    </xf>
    <xf numFmtId="166" fontId="16" fillId="0" borderId="0" xfId="0" applyFont="1" applyFill="1" applyAlignment="1" applyProtection="1">
      <alignment horizontal="centerContinuous"/>
      <protection locked="0"/>
    </xf>
    <xf numFmtId="166" fontId="16" fillId="0" borderId="0" xfId="0" applyFont="1" applyFill="1" applyAlignment="1">
      <alignment horizontal="centerContinuous"/>
    </xf>
    <xf numFmtId="166" fontId="17" fillId="0" borderId="0" xfId="0" applyFont="1" applyFill="1" applyAlignment="1">
      <alignment horizontal="centerContinuous"/>
    </xf>
    <xf numFmtId="166" fontId="17" fillId="0" borderId="0" xfId="0" applyFont="1" applyFill="1"/>
    <xf numFmtId="166" fontId="1" fillId="0" borderId="0" xfId="0" applyFont="1" applyFill="1" applyAlignment="1">
      <alignment horizontal="left"/>
    </xf>
    <xf numFmtId="166" fontId="1" fillId="0" borderId="0" xfId="0" applyFont="1" applyFill="1"/>
    <xf numFmtId="166" fontId="1" fillId="0" borderId="0" xfId="0" applyFont="1" applyFill="1" applyAlignment="1" applyProtection="1">
      <alignment horizontal="left"/>
    </xf>
    <xf numFmtId="166" fontId="1" fillId="0" borderId="0" xfId="0" applyFont="1" applyFill="1" applyProtection="1"/>
    <xf numFmtId="166" fontId="3" fillId="0" borderId="0" xfId="0" applyFont="1" applyFill="1" applyAlignment="1" applyProtection="1">
      <alignment horizontal="left"/>
    </xf>
    <xf numFmtId="166" fontId="3" fillId="0" borderId="0" xfId="0" applyFont="1" applyFill="1" applyProtection="1"/>
    <xf numFmtId="166" fontId="2" fillId="0" borderId="0" xfId="0" applyFont="1" applyFill="1" applyAlignment="1" applyProtection="1">
      <alignment horizontal="fill"/>
    </xf>
    <xf numFmtId="166" fontId="2" fillId="0" borderId="0" xfId="0" applyFont="1" applyFill="1" applyAlignment="1">
      <alignment horizontal="fill"/>
    </xf>
    <xf numFmtId="15" fontId="4" fillId="0" borderId="0" xfId="0" applyNumberFormat="1" applyFont="1" applyFill="1" applyAlignment="1" applyProtection="1">
      <alignment horizontal="left"/>
    </xf>
    <xf numFmtId="166" fontId="4" fillId="0" borderId="0" xfId="0" applyFont="1" applyFill="1" applyProtection="1"/>
    <xf numFmtId="166" fontId="2" fillId="0" borderId="0" xfId="0" applyFont="1" applyFill="1" applyAlignment="1" applyProtection="1">
      <alignment horizontal="right"/>
    </xf>
    <xf numFmtId="37" fontId="4" fillId="0" borderId="0" xfId="0" applyNumberFormat="1" applyFont="1" applyFill="1" applyProtection="1">
      <protection locked="0"/>
    </xf>
    <xf numFmtId="37" fontId="2" fillId="0" borderId="0" xfId="0" applyNumberFormat="1" applyFont="1" applyFill="1" applyAlignment="1" applyProtection="1">
      <alignment horizontal="fill"/>
    </xf>
    <xf numFmtId="166" fontId="2" fillId="0" borderId="0" xfId="0" applyFont="1" applyFill="1" applyAlignment="1">
      <alignment horizontal="right"/>
    </xf>
    <xf numFmtId="166" fontId="1" fillId="0" borderId="0" xfId="0" applyFont="1" applyFill="1" applyAlignment="1">
      <alignment horizontal="right"/>
    </xf>
    <xf numFmtId="166" fontId="2" fillId="0" borderId="0" xfId="0" applyFont="1" applyFill="1" applyAlignment="1">
      <alignment horizontal="left"/>
    </xf>
    <xf numFmtId="166" fontId="3" fillId="0" borderId="0" xfId="0" applyFont="1" applyFill="1"/>
    <xf numFmtId="15" fontId="12" fillId="0" borderId="0" xfId="0" applyNumberFormat="1" applyFont="1" applyFill="1" applyAlignment="1" applyProtection="1">
      <alignment horizontal="left"/>
    </xf>
    <xf numFmtId="166" fontId="4" fillId="0" borderId="0" xfId="0" applyFont="1" applyFill="1" applyAlignment="1" applyProtection="1">
      <alignment horizontal="left"/>
    </xf>
    <xf numFmtId="5" fontId="2" fillId="0" borderId="0" xfId="0" applyNumberFormat="1" applyFont="1" applyFill="1" applyProtection="1"/>
    <xf numFmtId="5" fontId="2" fillId="0" borderId="0" xfId="0" applyNumberFormat="1" applyFont="1" applyFill="1" applyAlignment="1" applyProtection="1">
      <alignment horizontal="fill"/>
    </xf>
    <xf numFmtId="5" fontId="4" fillId="0" borderId="0" xfId="0" applyNumberFormat="1" applyFont="1" applyFill="1" applyProtection="1">
      <protection locked="0"/>
    </xf>
    <xf numFmtId="5" fontId="1" fillId="0" borderId="0" xfId="0" applyNumberFormat="1" applyFont="1" applyFill="1" applyProtection="1"/>
    <xf numFmtId="166" fontId="3" fillId="0" borderId="0" xfId="0" quotePrefix="1" applyFont="1" applyFill="1" applyAlignment="1" applyProtection="1">
      <alignment horizontal="left"/>
    </xf>
    <xf numFmtId="166" fontId="5" fillId="0" borderId="0" xfId="0" applyFont="1" applyFill="1"/>
    <xf numFmtId="44" fontId="2" fillId="0" borderId="0" xfId="1" applyFont="1" applyFill="1"/>
    <xf numFmtId="166" fontId="11" fillId="0" borderId="0" xfId="0" applyFont="1" applyFill="1" applyAlignment="1" applyProtection="1">
      <alignment horizontal="left"/>
    </xf>
    <xf numFmtId="15" fontId="2" fillId="0" borderId="0" xfId="0" applyNumberFormat="1" applyFont="1" applyFill="1" applyAlignment="1" applyProtection="1">
      <alignment horizontal="left"/>
    </xf>
    <xf numFmtId="166" fontId="13" fillId="0" borderId="0" xfId="0" applyFont="1" applyFill="1" applyProtection="1"/>
    <xf numFmtId="5" fontId="5" fillId="0" borderId="0" xfId="0" applyNumberFormat="1" applyFont="1" applyFill="1" applyProtection="1"/>
    <xf numFmtId="166" fontId="2" fillId="0" borderId="0" xfId="0" applyFont="1" applyFill="1" applyAlignment="1">
      <alignment horizontal="center"/>
    </xf>
    <xf numFmtId="5" fontId="2" fillId="0" borderId="0" xfId="0" applyNumberFormat="1" applyFont="1" applyFill="1" applyAlignment="1" applyProtection="1">
      <alignment horizontal="right"/>
    </xf>
    <xf numFmtId="165" fontId="6" fillId="0" borderId="0" xfId="0" applyNumberFormat="1" applyFont="1" applyFill="1" applyProtection="1">
      <protection locked="0"/>
    </xf>
    <xf numFmtId="3" fontId="2" fillId="0" borderId="0" xfId="0" applyNumberFormat="1" applyFont="1" applyFill="1" applyProtection="1"/>
    <xf numFmtId="3" fontId="2" fillId="0" borderId="0" xfId="0" applyNumberFormat="1" applyFont="1" applyFill="1"/>
    <xf numFmtId="166" fontId="2" fillId="0" borderId="0" xfId="0" quotePrefix="1" applyFont="1" applyFill="1" applyAlignment="1" applyProtection="1">
      <alignment horizontal="left"/>
    </xf>
    <xf numFmtId="166" fontId="12" fillId="0" borderId="0" xfId="0" quotePrefix="1" applyFont="1" applyFill="1" applyProtection="1"/>
    <xf numFmtId="166" fontId="12" fillId="0" borderId="0" xfId="0" applyFont="1" applyFill="1" applyAlignment="1" applyProtection="1">
      <alignment horizontal="left"/>
    </xf>
    <xf numFmtId="5" fontId="2" fillId="0" borderId="0" xfId="0" applyNumberFormat="1" applyFont="1" applyFill="1"/>
    <xf numFmtId="166" fontId="7" fillId="0" borderId="0" xfId="0" applyFont="1" applyFill="1" applyAlignment="1" applyProtection="1">
      <alignment horizontal="right"/>
    </xf>
    <xf numFmtId="166" fontId="10" fillId="0" borderId="0" xfId="0" applyFont="1" applyFill="1" applyAlignment="1" applyProtection="1"/>
    <xf numFmtId="166" fontId="10" fillId="0" borderId="0" xfId="0" applyFont="1" applyFill="1"/>
    <xf numFmtId="166" fontId="2" fillId="0" borderId="0" xfId="0" applyFont="1" applyFill="1" applyAlignment="1" applyProtection="1">
      <alignment horizontal="centerContinuous"/>
    </xf>
    <xf numFmtId="166" fontId="2" fillId="0" borderId="0" xfId="0" applyFont="1" applyFill="1" applyAlignment="1">
      <alignment horizontal="centerContinuous"/>
    </xf>
    <xf numFmtId="166" fontId="2" fillId="0" borderId="0" xfId="0" quotePrefix="1" applyFont="1" applyFill="1" applyAlignment="1">
      <alignment horizontal="left"/>
    </xf>
    <xf numFmtId="164" fontId="2" fillId="0" borderId="0" xfId="0" applyNumberFormat="1" applyFont="1" applyFill="1"/>
    <xf numFmtId="164" fontId="2" fillId="0" borderId="0" xfId="0" applyNumberFormat="1" applyFont="1" applyFill="1" applyProtection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externalLink" Target="externalLinks/externalLink1.xml"/><Relationship Id="rId2" Type="http://schemas.openxmlformats.org/officeDocument/2006/relationships/chartsheet" Target="chartsheets/sheet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EIA!$G$225:$G$226</c:f>
          <c:strCache>
            <c:ptCount val="1"/>
            <c:pt idx="0">
              <c:v>PERSONNEL SUMMARY                                          Dobbins Air Reserve Base/94th Airlift Wing  - FY 14</c:v>
            </c:pt>
          </c:strCache>
        </c:strRef>
      </c:tx>
      <c:layout>
        <c:manualLayout>
          <c:xMode val="edge"/>
          <c:yMode val="edge"/>
          <c:x val="9.9342457649336441E-2"/>
          <c:y val="2.283858267716535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186459489456185E-2"/>
          <c:y val="0.30995106035889097"/>
          <c:w val="0.95671476137624856"/>
          <c:h val="0.623164763458401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EIA!$B$225:$B$229</c:f>
              <c:strCache>
                <c:ptCount val="5"/>
                <c:pt idx="0">
                  <c:v>TOTAL</c:v>
                </c:pt>
                <c:pt idx="1">
                  <c:v>DEPENDENTS</c:v>
                </c:pt>
                <c:pt idx="2">
                  <c:v>APF MILITARY</c:v>
                </c:pt>
                <c:pt idx="3">
                  <c:v>APF CIVILIAN</c:v>
                </c:pt>
                <c:pt idx="4">
                  <c:v>NAF CIVILIAN</c:v>
                </c:pt>
              </c:strCache>
            </c:strRef>
          </c:cat>
          <c:val>
            <c:numRef>
              <c:f>EIA!$C$225:$C$229</c:f>
              <c:numCache>
                <c:formatCode>#,##0_);\(#,##0\)</c:formatCode>
                <c:ptCount val="5"/>
                <c:pt idx="0" formatCode="#,##0">
                  <c:v>2432.91</c:v>
                </c:pt>
                <c:pt idx="1">
                  <c:v>6.54</c:v>
                </c:pt>
                <c:pt idx="2">
                  <c:v>1702.37</c:v>
                </c:pt>
                <c:pt idx="3">
                  <c:v>526</c:v>
                </c:pt>
                <c:pt idx="4">
                  <c:v>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33664"/>
        <c:axId val="76910592"/>
      </c:barChart>
      <c:catAx>
        <c:axId val="74433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691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6910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443366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EIA!$G$243:$G$244</c:f>
          <c:strCache>
            <c:ptCount val="1"/>
            <c:pt idx="0">
              <c:v>TOTAL ANNUAL ECONOMIC IMPACT BY %                                        Dobbins Air Reserve Base/94th Airlift Wing  - FY 14</c:v>
            </c:pt>
          </c:strCache>
        </c:strRef>
      </c:tx>
      <c:layout>
        <c:manualLayout>
          <c:xMode val="edge"/>
          <c:yMode val="edge"/>
          <c:x val="9.6831073393930656E-2"/>
          <c:y val="3.1541252995549468E-2"/>
        </c:manualLayout>
      </c:layout>
      <c:overlay val="0"/>
      <c:spPr>
        <a:solidFill>
          <a:srgbClr val="FFFF00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4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view3D>
      <c:rotX val="15"/>
      <c:rotY val="3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872538928957787E-2"/>
          <c:y val="0.28170078740157478"/>
          <c:w val="0.83745751377147837"/>
          <c:h val="0.55010647038685379"/>
        </c:manualLayout>
      </c:layout>
      <c:pie3DChart>
        <c:varyColors val="1"/>
        <c:ser>
          <c:idx val="0"/>
          <c:order val="0"/>
          <c:tx>
            <c:strRef>
              <c:f>EIA!$C$241</c:f>
              <c:strCache>
                <c:ptCount val="1"/>
                <c:pt idx="0">
                  <c:v>$164.6 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2512314009840039E-2"/>
                  <c:y val="-3.47826086956521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4778324549927289E-3"/>
                  <c:y val="2.60869565217391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766462525517644E-2"/>
                  <c:y val="0.102308544490600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EIA!$B$242:$B$244</c:f>
              <c:strCache>
                <c:ptCount val="3"/>
                <c:pt idx="0">
                  <c:v>PAYROLL</c:v>
                </c:pt>
                <c:pt idx="1">
                  <c:v>EXPENDITURES</c:v>
                </c:pt>
                <c:pt idx="2">
                  <c:v>$ VALUE JOBS CREATED</c:v>
                </c:pt>
              </c:strCache>
            </c:strRef>
          </c:cat>
          <c:val>
            <c:numRef>
              <c:f>EIA!$C$242:$C$244</c:f>
              <c:numCache>
                <c:formatCode>"$"#,##0.0_);\("$"#,##0.0\)</c:formatCode>
                <c:ptCount val="3"/>
                <c:pt idx="0">
                  <c:v>75.266078440000001</c:v>
                </c:pt>
                <c:pt idx="1">
                  <c:v>45.157647379999993</c:v>
                </c:pt>
                <c:pt idx="2">
                  <c:v>44.20234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EIA!$G$227:$G$228</c:f>
          <c:strCache>
            <c:ptCount val="1"/>
            <c:pt idx="0">
              <c:v>PERSONNEL SUMMARY BY %                             Dobbins Air Reserve Base/94th Airlift Wing  - FY 14</c:v>
            </c:pt>
          </c:strCache>
        </c:strRef>
      </c:tx>
      <c:layout>
        <c:manualLayout>
          <c:xMode val="edge"/>
          <c:yMode val="edge"/>
          <c:x val="0.10161878098571012"/>
          <c:y val="3.750482411383946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4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625080198308542E-2"/>
          <c:y val="0.36281147294444682"/>
          <c:w val="0.82696751239428401"/>
          <c:h val="0.49397208949709731"/>
        </c:manualLayout>
      </c:layout>
      <c:pie3DChart>
        <c:varyColors val="1"/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0710994459025952E-3"/>
                  <c:y val="-1.32984165919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8923184601924762E-2"/>
                  <c:y val="2.11656707131997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452563429571303"/>
                  <c:y val="-2.65918545610365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2137357830271217E-2"/>
                  <c:y val="-1.89704414012660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EIA!$B$226:$B$229</c:f>
              <c:strCache>
                <c:ptCount val="4"/>
                <c:pt idx="0">
                  <c:v>DEPENDENTS</c:v>
                </c:pt>
                <c:pt idx="1">
                  <c:v>APF MILITARY</c:v>
                </c:pt>
                <c:pt idx="2">
                  <c:v>APF CIVILIAN</c:v>
                </c:pt>
                <c:pt idx="3">
                  <c:v>NAF CIVILIAN</c:v>
                </c:pt>
              </c:strCache>
            </c:strRef>
          </c:cat>
          <c:val>
            <c:numRef>
              <c:f>EIA!$C$226:$C$229</c:f>
              <c:numCache>
                <c:formatCode>#,##0_);\(#,##0\)</c:formatCode>
                <c:ptCount val="4"/>
                <c:pt idx="0">
                  <c:v>6.54</c:v>
                </c:pt>
                <c:pt idx="1">
                  <c:v>1702.37</c:v>
                </c:pt>
                <c:pt idx="2">
                  <c:v>526</c:v>
                </c:pt>
                <c:pt idx="3">
                  <c:v>198</c:v>
                </c:pt>
              </c:numCache>
            </c:numRef>
          </c:val>
        </c:ser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04"/>
                  <c:y val="-2.18029344346275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1111111111111124E-2"/>
                  <c:y val="2.18029344346275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9629629629629631E-2"/>
                  <c:y val="-2.18029344346275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7925937591134442"/>
                  <c:y val="-9.1572324625435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[1]EIA!$B$226:$B$229</c:f>
              <c:strCache>
                <c:ptCount val="4"/>
                <c:pt idx="0">
                  <c:v>DEPENDENTS</c:v>
                </c:pt>
                <c:pt idx="1">
                  <c:v>APF MILITARY</c:v>
                </c:pt>
                <c:pt idx="2">
                  <c:v>APF CIVILIAN</c:v>
                </c:pt>
                <c:pt idx="3">
                  <c:v>NAF CIVILIAN</c:v>
                </c:pt>
              </c:strCache>
            </c:strRef>
          </c:cat>
          <c:val>
            <c:numRef>
              <c:f>[1]EIA!$C$226:$C$229</c:f>
              <c:numCache>
                <c:formatCode>General</c:formatCode>
                <c:ptCount val="4"/>
                <c:pt idx="0">
                  <c:v>0</c:v>
                </c:pt>
                <c:pt idx="1">
                  <c:v>129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EIA!$G$229:$G$230</c:f>
          <c:strCache>
            <c:ptCount val="1"/>
            <c:pt idx="0">
              <c:v>% OF APPROPRIATED FUND MILITARY PERSONNEL LIVING ON AND OFF BASE   Dobbins Air Reserve Base/94th Airlift Wing  - FY 14</c:v>
            </c:pt>
          </c:strCache>
        </c:strRef>
      </c:tx>
      <c:layout>
        <c:manualLayout>
          <c:xMode val="edge"/>
          <c:yMode val="edge"/>
          <c:x val="0.11638081857256047"/>
          <c:y val="3.31689489900718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6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view3D>
      <c:rotX val="15"/>
      <c:rotY val="3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969829992248944"/>
          <c:y val="0.36103971242725091"/>
          <c:w val="0.73434111421817949"/>
          <c:h val="0.50987658336186237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"/>
                  <c:y val="-1.30434782608695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2167486824890933E-2"/>
                  <c:y val="1.52173913043478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EIA!$D$225:$D$226</c:f>
              <c:strCache>
                <c:ptCount val="2"/>
                <c:pt idx="0">
                  <c:v>ON BASE</c:v>
                </c:pt>
                <c:pt idx="1">
                  <c:v>OFF BASE</c:v>
                </c:pt>
              </c:strCache>
            </c:strRef>
          </c:cat>
          <c:val>
            <c:numRef>
              <c:f>EIA!$E$225:$E$226</c:f>
              <c:numCache>
                <c:formatCode>#,##0</c:formatCode>
                <c:ptCount val="2"/>
                <c:pt idx="0">
                  <c:v>0</c:v>
                </c:pt>
                <c:pt idx="1">
                  <c:v>1702.37</c:v>
                </c:pt>
              </c:numCache>
            </c:numRef>
          </c:val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808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EIA!$G$229</c:f>
              <c:strCache>
                <c:ptCount val="1"/>
                <c:pt idx="0">
                  <c:v>% OF APPROPRIATED FUND MILITARY PERSONNEL LIVING ON AND OFF BASE  </c:v>
                </c:pt>
              </c:strCache>
            </c:strRef>
          </c:cat>
          <c:val>
            <c:numRef>
              <c:f>EIA!$H$229</c:f>
              <c:numCache>
                <c:formatCode>General_)</c:formatCode>
                <c:ptCount val="1"/>
              </c:numCache>
            </c:numRef>
          </c:val>
        </c:ser>
        <c:ser>
          <c:idx val="2"/>
          <c:order val="2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808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EIA!$G$229</c:f>
              <c:strCache>
                <c:ptCount val="1"/>
                <c:pt idx="0">
                  <c:v>% OF APPROPRIATED FUND MILITARY PERSONNEL LIVING ON AND OFF BASE  </c:v>
                </c:pt>
              </c:strCache>
            </c:strRef>
          </c:cat>
          <c:val>
            <c:numRef>
              <c:f>EIA!$I$229</c:f>
              <c:numCache>
                <c:formatCode>General_)</c:formatCode>
                <c:ptCount val="1"/>
              </c:numCache>
            </c:numRef>
          </c:val>
        </c:ser>
        <c:ser>
          <c:idx val="3"/>
          <c:order val="3"/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808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EIA!$G$229</c:f>
              <c:strCache>
                <c:ptCount val="1"/>
                <c:pt idx="0">
                  <c:v>% OF APPROPRIATED FUND MILITARY PERSONNEL LIVING ON AND OFF BASE  </c:v>
                </c:pt>
              </c:strCache>
            </c:strRef>
          </c:cat>
          <c:val>
            <c:numRef>
              <c:f>EIA!$J$229</c:f>
              <c:numCache>
                <c:formatCode>General_)</c:formatCode>
                <c:ptCount val="1"/>
              </c:numCache>
            </c:numRef>
          </c:val>
        </c:ser>
        <c:ser>
          <c:idx val="4"/>
          <c:order val="4"/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808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EIA!$G$229</c:f>
              <c:strCache>
                <c:ptCount val="1"/>
                <c:pt idx="0">
                  <c:v>% OF APPROPRIATED FUND MILITARY PERSONNEL LIVING ON AND OFF BASE  </c:v>
                </c:pt>
              </c:strCache>
            </c:strRef>
          </c:cat>
          <c:val>
            <c:numRef>
              <c:f>EIA!$K$229</c:f>
              <c:numCache>
                <c:formatCode>General_)</c:formatCode>
                <c:ptCount val="1"/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808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EIA!$G$229</c:f>
              <c:strCache>
                <c:ptCount val="1"/>
                <c:pt idx="0">
                  <c:v>% OF APPROPRIATED FUND MILITARY PERSONNEL LIVING ON AND OFF BASE  </c:v>
                </c:pt>
              </c:strCache>
            </c:strRef>
          </c:cat>
          <c:val>
            <c:numRef>
              <c:f>EIA!$L$229</c:f>
              <c:numCache>
                <c:formatCode>General_)</c:formatCode>
                <c:ptCount val="1"/>
              </c:numCache>
            </c:numRef>
          </c:val>
        </c:ser>
        <c:ser>
          <c:idx val="6"/>
          <c:order val="6"/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808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EIA!$G$229</c:f>
              <c:strCache>
                <c:ptCount val="1"/>
                <c:pt idx="0">
                  <c:v>% OF APPROPRIATED FUND MILITARY PERSONNEL LIVING ON AND OFF BASE  </c:v>
                </c:pt>
              </c:strCache>
            </c:strRef>
          </c:cat>
          <c:val>
            <c:numRef>
              <c:f>EIA!$M$229</c:f>
              <c:numCache>
                <c:formatCode>General_)</c:formatCode>
                <c:ptCount val="1"/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EIA!$G$233:$G$234</c:f>
          <c:strCache>
            <c:ptCount val="1"/>
            <c:pt idx="0">
              <c:v>ANNUAL PAYROLL SUMMARY ($M)                Dobbins Air Reserve Base/94th Airlift Wing  - FY 14</c:v>
            </c:pt>
          </c:strCache>
        </c:strRef>
      </c:tx>
      <c:layout>
        <c:manualLayout>
          <c:xMode val="edge"/>
          <c:yMode val="edge"/>
          <c:x val="0.12747957303907634"/>
          <c:y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6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713651498335281E-2"/>
          <c:y val="0.21696574225122375"/>
          <c:w val="0.93118756936736891"/>
          <c:h val="0.716150081566068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EIA!$B$230:$B$233</c:f>
              <c:strCache>
                <c:ptCount val="4"/>
                <c:pt idx="0">
                  <c:v>TOTAL</c:v>
                </c:pt>
                <c:pt idx="1">
                  <c:v>APF MILITARY</c:v>
                </c:pt>
                <c:pt idx="2">
                  <c:v>APF CIVILIAN</c:v>
                </c:pt>
                <c:pt idx="3">
                  <c:v>NAF CIVILIAN</c:v>
                </c:pt>
              </c:strCache>
            </c:strRef>
          </c:cat>
          <c:val>
            <c:numRef>
              <c:f>EIA!$C$230:$C$233</c:f>
              <c:numCache>
                <c:formatCode>"$"#,##0.0_);\("$"#,##0.0\)</c:formatCode>
                <c:ptCount val="4"/>
                <c:pt idx="0">
                  <c:v>75.266078440000001</c:v>
                </c:pt>
                <c:pt idx="1">
                  <c:v>37.689289960000004</c:v>
                </c:pt>
                <c:pt idx="2">
                  <c:v>35.171125670000002</c:v>
                </c:pt>
                <c:pt idx="3">
                  <c:v>2.4056628099999999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63968"/>
        <c:axId val="139003776"/>
      </c:barChart>
      <c:catAx>
        <c:axId val="138963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003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00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_);\(&quot;$&quot;#,##0.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96396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EIA!$G$235:$G$236</c:f>
          <c:strCache>
            <c:ptCount val="1"/>
            <c:pt idx="0">
              <c:v>ANNUAL PAYROLL SUMMARY BY %               Dobbins Air Reserve Base/94th Airlift Wing  - FY 14</c:v>
            </c:pt>
          </c:strCache>
        </c:strRef>
      </c:tx>
      <c:layout>
        <c:manualLayout>
          <c:xMode val="edge"/>
          <c:yMode val="edge"/>
          <c:x val="0.11787668756538974"/>
          <c:y val="3.75203697363916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6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view3D>
      <c:rotX val="10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878473531729813E-2"/>
          <c:y val="0.37951266689489899"/>
          <c:w val="0.83449591425872094"/>
          <c:h val="0.42019291338582676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6042344706911635"/>
                  <c:y val="0.136828948199317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2857142358436732"/>
                  <c:y val="-8.26086956521739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4679800834730972E-2"/>
                  <c:y val="1.08695652173913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EIA!$B$231:$B$233</c:f>
              <c:strCache>
                <c:ptCount val="3"/>
                <c:pt idx="0">
                  <c:v>APF MILITARY</c:v>
                </c:pt>
                <c:pt idx="1">
                  <c:v>APF CIVILIAN</c:v>
                </c:pt>
                <c:pt idx="2">
                  <c:v>NAF CIVILIAN</c:v>
                </c:pt>
              </c:strCache>
            </c:strRef>
          </c:cat>
          <c:val>
            <c:numRef>
              <c:f>EIA!$C$231:$C$233</c:f>
              <c:numCache>
                <c:formatCode>"$"#,##0.0_);\("$"#,##0.0\)</c:formatCode>
                <c:ptCount val="3"/>
                <c:pt idx="0">
                  <c:v>37.689289960000004</c:v>
                </c:pt>
                <c:pt idx="1">
                  <c:v>35.171125670000002</c:v>
                </c:pt>
                <c:pt idx="2">
                  <c:v>2.4056628099999999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EIA!$G$231:$G$232</c:f>
          <c:strCache>
            <c:ptCount val="1"/>
            <c:pt idx="0">
              <c:v>% OF THE APPROPRIATED FUND MILITARY PERSONNEL PAYROLL ATTRIBUTABLE TO PERSONNEL LIVING ON AND OFF BASE                     Dobbins Air Reserve Base/94th Airlift Wing  - FY 14</c:v>
            </c:pt>
          </c:strCache>
        </c:strRef>
      </c:tx>
      <c:layout>
        <c:manualLayout>
          <c:xMode val="edge"/>
          <c:yMode val="edge"/>
          <c:x val="9.393556906498704E-2"/>
          <c:y val="2.283858267716535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4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920907337926874E-2"/>
          <c:y val="0.39365919205751454"/>
          <c:w val="0.82321772533192172"/>
          <c:h val="0.4832541937692571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0"/>
                  <c:y val="1.30434782608695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EIA!$D$230:$D$231</c:f>
              <c:strCache>
                <c:ptCount val="2"/>
                <c:pt idx="0">
                  <c:v>ON BASE</c:v>
                </c:pt>
                <c:pt idx="1">
                  <c:v>OFF BASE</c:v>
                </c:pt>
              </c:strCache>
            </c:strRef>
          </c:cat>
          <c:val>
            <c:numRef>
              <c:f>EIA!$E$230:$E$231</c:f>
              <c:numCache>
                <c:formatCode>#,##0</c:formatCode>
                <c:ptCount val="2"/>
                <c:pt idx="0">
                  <c:v>0</c:v>
                </c:pt>
                <c:pt idx="1">
                  <c:v>37689289.960000001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EIA!$G$237:$G$238</c:f>
          <c:strCache>
            <c:ptCount val="1"/>
            <c:pt idx="0">
              <c:v>ANNUAL EXPENDITURE SUMMARY ($M)     Dobbins Air Reserve Base/94th Airlift Wing  - FY 14</c:v>
            </c:pt>
          </c:strCache>
        </c:strRef>
      </c:tx>
      <c:layout>
        <c:manualLayout>
          <c:xMode val="edge"/>
          <c:yMode val="edge"/>
          <c:x val="0.115669015334199"/>
          <c:y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6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713651498335281E-2"/>
          <c:y val="0.29037520391517152"/>
          <c:w val="0.93118756936736891"/>
          <c:h val="0.504078303425775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EIA!$B$234:$B$239</c:f>
              <c:strCache>
                <c:ptCount val="6"/>
                <c:pt idx="0">
                  <c:v>TOTAL</c:v>
                </c:pt>
                <c:pt idx="1">
                  <c:v>CONSTRUCTION</c:v>
                </c:pt>
                <c:pt idx="2">
                  <c:v>SERVICES</c:v>
                </c:pt>
                <c:pt idx="3">
                  <c:v>COMMISSARY, BX</c:v>
                </c:pt>
                <c:pt idx="4">
                  <c:v>HEALTH, EDUCATION, TDY</c:v>
                </c:pt>
                <c:pt idx="5">
                  <c:v>OTHER MATERIALS</c:v>
                </c:pt>
              </c:strCache>
            </c:strRef>
          </c:cat>
          <c:val>
            <c:numRef>
              <c:f>EIA!$C$234:$C$239</c:f>
              <c:numCache>
                <c:formatCode>"$"#,##0.0_);\("$"#,##0.0\)</c:formatCode>
                <c:ptCount val="6"/>
                <c:pt idx="0">
                  <c:v>45.15764738</c:v>
                </c:pt>
                <c:pt idx="1">
                  <c:v>2.4139499600000001</c:v>
                </c:pt>
                <c:pt idx="2">
                  <c:v>27.003692090000001</c:v>
                </c:pt>
                <c:pt idx="3">
                  <c:v>5.3999999999999999E-2</c:v>
                </c:pt>
                <c:pt idx="4">
                  <c:v>3.25652038</c:v>
                </c:pt>
                <c:pt idx="5">
                  <c:v>12.429484949999999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3403648"/>
        <c:axId val="163468032"/>
      </c:barChart>
      <c:catAx>
        <c:axId val="16340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6346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468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_);\(&quot;$&quot;#,##0.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40364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EIA!$G$237:$G$238</c:f>
          <c:strCache>
            <c:ptCount val="1"/>
            <c:pt idx="0">
              <c:v>ANNUAL EXPENDITURE SUMMARY ($M)     Dobbins Air Reserve Base/94th Airlift Wing  - FY 14</c:v>
            </c:pt>
          </c:strCache>
        </c:strRef>
      </c:tx>
      <c:layout>
        <c:manualLayout>
          <c:xMode val="edge"/>
          <c:yMode val="edge"/>
          <c:x val="0.11638081857256047"/>
          <c:y val="1.52280041081821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6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view3D>
      <c:rotX val="15"/>
      <c:rotY val="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104608428509023E-2"/>
          <c:y val="0.32083122218418347"/>
          <c:w val="0.79373927335094563"/>
          <c:h val="0.46153269428277988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4593759113445239E-3"/>
                  <c:y val="-6.46305628694508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2315777194517348E-2"/>
                  <c:y val="4.96608533782874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5455234762321376E-2"/>
                  <c:y val="-9.083205893092928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8782852143482069E-2"/>
                  <c:y val="-3.12162809597416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0851711869349664"/>
                  <c:y val="-5.12615211010837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EIA!$B$235:$B$239</c:f>
              <c:strCache>
                <c:ptCount val="5"/>
                <c:pt idx="0">
                  <c:v>CONSTRUCTION</c:v>
                </c:pt>
                <c:pt idx="1">
                  <c:v>SERVICES</c:v>
                </c:pt>
                <c:pt idx="2">
                  <c:v>COMMISSARY, BX</c:v>
                </c:pt>
                <c:pt idx="3">
                  <c:v>HEALTH, EDUCATION, TDY</c:v>
                </c:pt>
                <c:pt idx="4">
                  <c:v>OTHER MATERIALS</c:v>
                </c:pt>
              </c:strCache>
            </c:strRef>
          </c:cat>
          <c:val>
            <c:numRef>
              <c:f>EIA!$C$235:$C$239</c:f>
              <c:numCache>
                <c:formatCode>"$"#,##0.0_);\("$"#,##0.0\)</c:formatCode>
                <c:ptCount val="5"/>
                <c:pt idx="0">
                  <c:v>2.4139499600000001</c:v>
                </c:pt>
                <c:pt idx="1">
                  <c:v>27.003692090000001</c:v>
                </c:pt>
                <c:pt idx="2">
                  <c:v>5.3999999999999999E-2</c:v>
                </c:pt>
                <c:pt idx="3">
                  <c:v>3.25652038</c:v>
                </c:pt>
                <c:pt idx="4">
                  <c:v>12.429484949999999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EIA!$G$241:$G$242</c:f>
          <c:strCache>
            <c:ptCount val="1"/>
            <c:pt idx="0">
              <c:v>TOTAL ANNUAL ECONOMIC IMPACT ($M)                                              Dobbins Air Reserve Base/94th Airlift Wing  - FY 14</c:v>
            </c:pt>
          </c:strCache>
        </c:strRef>
      </c:tx>
      <c:layout>
        <c:manualLayout>
          <c:xMode val="edge"/>
          <c:yMode val="edge"/>
          <c:x val="9.5407350552447506E-2"/>
          <c:y val="3.4257788428620338E-2"/>
        </c:manualLayout>
      </c:layout>
      <c:overlay val="0"/>
      <c:spPr>
        <a:solidFill>
          <a:srgbClr val="FFFF00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4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27413984461709E-2"/>
          <c:y val="0.31647634584013073"/>
          <c:w val="0.93451720310765762"/>
          <c:h val="0.6150081566068520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4778324549927289E-3"/>
                  <c:y val="-2.6086956521739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EIA!$B$241:$B$244</c:f>
              <c:strCache>
                <c:ptCount val="4"/>
                <c:pt idx="0">
                  <c:v>GRAND TOTAL</c:v>
                </c:pt>
                <c:pt idx="1">
                  <c:v>PAYROLL</c:v>
                </c:pt>
                <c:pt idx="2">
                  <c:v>EXPENDITURES</c:v>
                </c:pt>
                <c:pt idx="3">
                  <c:v>$ VALUE JOBS CREATED</c:v>
                </c:pt>
              </c:strCache>
            </c:strRef>
          </c:cat>
          <c:val>
            <c:numRef>
              <c:f>EIA!$C$241:$C$244</c:f>
              <c:numCache>
                <c:formatCode>"$"#,##0.0_);\("$"#,##0.0\)</c:formatCode>
                <c:ptCount val="4"/>
                <c:pt idx="0">
                  <c:v>164.62606581999998</c:v>
                </c:pt>
                <c:pt idx="1">
                  <c:v>75.266078440000001</c:v>
                </c:pt>
                <c:pt idx="2">
                  <c:v>45.157647379999993</c:v>
                </c:pt>
                <c:pt idx="3">
                  <c:v>44.20234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0571136"/>
        <c:axId val="209217024"/>
      </c:barChart>
      <c:catAx>
        <c:axId val="200571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9217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9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_);\(&quot;$&quot;#,##0.0\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057113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5" right="0.75" top="1" bottom="1" header="0.5" footer="0.5"/>
  <pageSetup orientation="landscape" horizontalDpi="4294967292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5" right="0.75" top="1" bottom="1" header="0.5" footer="0.5"/>
  <pageSetup orientation="landscape" horizontalDpi="4294967292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5" right="0.75" top="1" bottom="1" header="0.5" footer="0.5"/>
  <pageSetup orientation="landscape" horizontalDpi="4294967292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5" right="0.75" top="1" bottom="1" header="0.5" footer="0.5"/>
  <pageSetup orientation="landscape" horizontalDpi="4294967292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5" right="0.75" top="1" bottom="1" header="0.5" footer="0.5"/>
  <pageSetup orientation="landscape" horizontalDpi="4294967292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5" right="0.75" top="1" bottom="1" header="0.5" footer="0.5"/>
  <pageSetup orientation="landscape" horizontalDpi="4294967292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5" right="0.75" top="1" bottom="1" header="0.5" footer="0.5"/>
  <pageSetup orientation="landscape" horizontalDpi="4294967292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5" right="0.75" top="1" bottom="1" header="0.5" footer="0.5"/>
  <pageSetup orientation="landscape" horizontalDpi="4294967292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5" right="0.75" top="1" bottom="1" header="0.5" footer="0.5"/>
  <pageSetup orientation="landscape" horizontalDpi="4294967292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5" right="0.75" top="1" bottom="1" header="0.5" footer="0.5"/>
  <pageSetup orientation="landscape" horizontalDpi="4294967292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75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75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75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75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75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75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75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75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75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75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4%20APS/Atch%201%20-%20EIA%20Model%20FY14%20(94%20AP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>
        <row r="226">
          <cell r="B226" t="str">
            <v>DEPENDENTS</v>
          </cell>
          <cell r="C226">
            <v>0</v>
          </cell>
        </row>
        <row r="227">
          <cell r="B227" t="str">
            <v>APF MILITARY</v>
          </cell>
          <cell r="C227">
            <v>129</v>
          </cell>
        </row>
        <row r="228">
          <cell r="B228" t="str">
            <v>APF CIVILIAN</v>
          </cell>
          <cell r="C228">
            <v>4</v>
          </cell>
        </row>
        <row r="229">
          <cell r="B229" t="str">
            <v>NAF CIVILIAN</v>
          </cell>
          <cell r="C22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W262"/>
  <sheetViews>
    <sheetView showGridLines="0" tabSelected="1" topLeftCell="A211" zoomScale="90" zoomScaleNormal="90" workbookViewId="0">
      <selection activeCell="K215" sqref="K215"/>
    </sheetView>
  </sheetViews>
  <sheetFormatPr defaultColWidth="9.625" defaultRowHeight="12.75" x14ac:dyDescent="0.2"/>
  <cols>
    <col min="1" max="1" width="15.625" style="5" customWidth="1"/>
    <col min="2" max="2" width="29.75" style="5" customWidth="1"/>
    <col min="3" max="4" width="14.625" style="5" customWidth="1"/>
    <col min="5" max="5" width="15.625" style="5" customWidth="1"/>
    <col min="6" max="6" width="11.625" style="5" customWidth="1"/>
    <col min="7" max="7" width="13.625" style="5" customWidth="1"/>
    <col min="8" max="8" width="20.625" style="5" customWidth="1"/>
    <col min="9" max="9" width="7.625" style="5" customWidth="1"/>
    <col min="10" max="10" width="8.625" style="5" customWidth="1"/>
    <col min="11" max="11" width="10.625" style="5" customWidth="1"/>
    <col min="12" max="12" width="11" style="5" customWidth="1"/>
    <col min="13" max="13" width="60" style="5" customWidth="1"/>
    <col min="14" max="14" width="38.375" style="5" customWidth="1"/>
    <col min="15" max="15" width="14.625" style="5" customWidth="1"/>
    <col min="16" max="16" width="12.625" style="5" customWidth="1"/>
    <col min="17" max="17" width="9.625" style="5"/>
    <col min="18" max="18" width="12.625" style="5" customWidth="1"/>
    <col min="19" max="16384" width="9.625" style="5"/>
  </cols>
  <sheetData>
    <row r="1" spans="1:23" s="10" customFormat="1" ht="20.25" customHeight="1" x14ac:dyDescent="0.3">
      <c r="A1" s="7" t="s">
        <v>0</v>
      </c>
      <c r="B1" s="5"/>
      <c r="C1" s="5"/>
      <c r="D1" s="5"/>
      <c r="E1" s="9" t="s">
        <v>1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s="14" customFormat="1" ht="20.25" x14ac:dyDescent="0.3">
      <c r="A2" s="11" t="s">
        <v>119</v>
      </c>
      <c r="B2" s="12"/>
      <c r="C2" s="13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ht="10.5" customHeight="1" x14ac:dyDescent="0.2">
      <c r="A3" s="16"/>
      <c r="B3" s="17"/>
      <c r="C3" s="17"/>
    </row>
    <row r="4" spans="1:23" x14ac:dyDescent="0.2">
      <c r="A4" s="18" t="s">
        <v>2</v>
      </c>
      <c r="B4" s="19"/>
      <c r="C4" s="19"/>
      <c r="D4" s="2"/>
      <c r="E4" s="2"/>
    </row>
    <row r="5" spans="1:23" x14ac:dyDescent="0.2">
      <c r="A5" s="20" t="s">
        <v>3</v>
      </c>
      <c r="B5" s="21"/>
      <c r="C5" s="21"/>
      <c r="D5" s="2"/>
      <c r="E5" s="2"/>
    </row>
    <row r="6" spans="1:23" x14ac:dyDescent="0.2">
      <c r="A6" s="22"/>
      <c r="B6" s="22"/>
      <c r="C6" s="22"/>
      <c r="D6" s="22"/>
      <c r="E6" s="22"/>
      <c r="F6" s="23"/>
    </row>
    <row r="7" spans="1:23" x14ac:dyDescent="0.2">
      <c r="A7" s="1" t="s">
        <v>4</v>
      </c>
      <c r="B7" s="24">
        <v>41913</v>
      </c>
      <c r="C7" s="2"/>
      <c r="D7" s="2"/>
      <c r="E7" s="2"/>
    </row>
    <row r="8" spans="1:23" x14ac:dyDescent="0.2">
      <c r="A8" s="1"/>
      <c r="B8" s="25"/>
      <c r="C8" s="2"/>
      <c r="D8" s="2"/>
      <c r="E8" s="2"/>
    </row>
    <row r="9" spans="1:23" x14ac:dyDescent="0.2">
      <c r="A9" s="2"/>
      <c r="B9" s="2"/>
      <c r="C9" s="2"/>
      <c r="D9" s="2"/>
      <c r="E9" s="2"/>
    </row>
    <row r="10" spans="1:23" x14ac:dyDescent="0.2">
      <c r="A10" s="2"/>
      <c r="B10" s="2"/>
      <c r="C10" s="2"/>
      <c r="D10" s="2"/>
      <c r="E10" s="2"/>
    </row>
    <row r="11" spans="1:23" x14ac:dyDescent="0.2">
      <c r="A11" s="2"/>
      <c r="B11" s="2"/>
      <c r="C11" s="26" t="s">
        <v>5</v>
      </c>
      <c r="D11" s="26" t="s">
        <v>5</v>
      </c>
      <c r="E11" s="2"/>
    </row>
    <row r="12" spans="1:23" x14ac:dyDescent="0.2">
      <c r="A12" s="1" t="s">
        <v>6</v>
      </c>
      <c r="B12" s="2"/>
      <c r="C12" s="26" t="s">
        <v>7</v>
      </c>
      <c r="D12" s="26" t="s">
        <v>8</v>
      </c>
      <c r="E12" s="26" t="s">
        <v>9</v>
      </c>
    </row>
    <row r="14" spans="1:23" x14ac:dyDescent="0.2">
      <c r="A14" s="1" t="s">
        <v>10</v>
      </c>
      <c r="B14" s="2"/>
      <c r="C14" s="27"/>
      <c r="D14" s="27"/>
    </row>
    <row r="15" spans="1:23" x14ac:dyDescent="0.2">
      <c r="A15" s="2"/>
      <c r="B15" s="2"/>
    </row>
    <row r="16" spans="1:23" ht="16.5" customHeight="1" x14ac:dyDescent="0.2">
      <c r="A16" s="1" t="s">
        <v>11</v>
      </c>
      <c r="B16" s="2"/>
      <c r="C16" s="3">
        <v>0</v>
      </c>
      <c r="D16" s="3">
        <v>3</v>
      </c>
      <c r="E16" s="4">
        <f>(C16+D16)</f>
        <v>3</v>
      </c>
    </row>
    <row r="17" spans="1:6" ht="16.5" customHeight="1" x14ac:dyDescent="0.2">
      <c r="A17" s="1" t="s">
        <v>12</v>
      </c>
      <c r="B17" s="2"/>
      <c r="C17" s="3">
        <v>0</v>
      </c>
      <c r="D17" s="3">
        <v>86</v>
      </c>
      <c r="E17" s="4">
        <f>(C17+D17)</f>
        <v>86</v>
      </c>
    </row>
    <row r="18" spans="1:6" ht="16.5" customHeight="1" x14ac:dyDescent="0.2">
      <c r="A18" s="1" t="s">
        <v>13</v>
      </c>
      <c r="B18" s="2"/>
      <c r="C18" s="3">
        <v>0</v>
      </c>
      <c r="D18" s="3">
        <f>1368+44.37+201</f>
        <v>1613.37</v>
      </c>
      <c r="E18" s="4">
        <f>(C18+D18)</f>
        <v>1613.37</v>
      </c>
      <c r="F18" s="8"/>
    </row>
    <row r="19" spans="1:6" x14ac:dyDescent="0.2">
      <c r="A19" s="1" t="s">
        <v>14</v>
      </c>
      <c r="B19" s="2"/>
      <c r="C19" s="3">
        <v>0</v>
      </c>
      <c r="D19" s="3">
        <v>0</v>
      </c>
      <c r="E19" s="4">
        <f>(C19+D19)</f>
        <v>0</v>
      </c>
    </row>
    <row r="20" spans="1:6" x14ac:dyDescent="0.2">
      <c r="A20" s="2"/>
      <c r="B20" s="2"/>
      <c r="C20" s="28" t="s">
        <v>15</v>
      </c>
      <c r="D20" s="28" t="s">
        <v>15</v>
      </c>
      <c r="E20" s="28" t="s">
        <v>15</v>
      </c>
    </row>
    <row r="21" spans="1:6" x14ac:dyDescent="0.2">
      <c r="A21" s="2"/>
      <c r="B21" s="26" t="s">
        <v>16</v>
      </c>
      <c r="C21" s="4">
        <f>SUM(C16:C19)</f>
        <v>0</v>
      </c>
      <c r="D21" s="4">
        <f>SUM(D16:D19)</f>
        <v>1702.37</v>
      </c>
      <c r="E21" s="4">
        <f>SUM(E16:E19)</f>
        <v>1702.37</v>
      </c>
    </row>
    <row r="22" spans="1:6" x14ac:dyDescent="0.2">
      <c r="A22" s="2"/>
      <c r="B22" s="2"/>
      <c r="C22" s="4"/>
      <c r="D22" s="4"/>
      <c r="E22" s="4"/>
    </row>
    <row r="23" spans="1:6" x14ac:dyDescent="0.2">
      <c r="A23" s="2"/>
      <c r="B23" s="2"/>
      <c r="C23" s="4"/>
      <c r="D23" s="4"/>
      <c r="E23" s="4"/>
    </row>
    <row r="24" spans="1:6" x14ac:dyDescent="0.2">
      <c r="A24" s="1" t="s">
        <v>17</v>
      </c>
      <c r="B24" s="2"/>
      <c r="C24" s="3">
        <v>0</v>
      </c>
      <c r="D24" s="3">
        <f>2.57+1.48+2.49</f>
        <v>6.54</v>
      </c>
      <c r="E24" s="4">
        <f>(C24+D24)</f>
        <v>6.54</v>
      </c>
    </row>
    <row r="25" spans="1:6" x14ac:dyDescent="0.2">
      <c r="A25" s="2"/>
      <c r="B25" s="2"/>
      <c r="C25" s="4"/>
      <c r="D25" s="4"/>
      <c r="E25" s="4"/>
    </row>
    <row r="26" spans="1:6" x14ac:dyDescent="0.2">
      <c r="A26" s="2"/>
      <c r="B26" s="2"/>
      <c r="C26" s="4"/>
      <c r="D26" s="4"/>
      <c r="E26" s="4"/>
    </row>
    <row r="27" spans="1:6" x14ac:dyDescent="0.2">
      <c r="A27" s="1" t="s">
        <v>18</v>
      </c>
      <c r="B27" s="2"/>
      <c r="C27" s="27"/>
      <c r="D27" s="27"/>
    </row>
    <row r="28" spans="1:6" x14ac:dyDescent="0.2">
      <c r="A28" s="2"/>
      <c r="B28" s="2"/>
    </row>
    <row r="29" spans="1:6" x14ac:dyDescent="0.2">
      <c r="A29" s="1" t="s">
        <v>19</v>
      </c>
      <c r="B29" s="2"/>
      <c r="C29" s="27"/>
      <c r="D29" s="27"/>
      <c r="E29" s="3">
        <v>437</v>
      </c>
    </row>
    <row r="30" spans="1:6" x14ac:dyDescent="0.2">
      <c r="A30" s="1" t="s">
        <v>20</v>
      </c>
      <c r="B30" s="2"/>
      <c r="C30" s="27"/>
      <c r="D30" s="27"/>
      <c r="E30" s="3">
        <f>67+8+12</f>
        <v>87</v>
      </c>
    </row>
    <row r="31" spans="1:6" x14ac:dyDescent="0.2">
      <c r="A31" s="1" t="s">
        <v>21</v>
      </c>
      <c r="B31" s="2"/>
      <c r="C31" s="27"/>
      <c r="D31" s="27"/>
      <c r="E31" s="3">
        <v>2</v>
      </c>
    </row>
    <row r="32" spans="1:6" x14ac:dyDescent="0.2">
      <c r="A32" s="2"/>
      <c r="B32" s="2"/>
      <c r="C32" s="4"/>
      <c r="D32" s="4"/>
      <c r="E32" s="28" t="s">
        <v>15</v>
      </c>
    </row>
    <row r="33" spans="1:5" x14ac:dyDescent="0.2">
      <c r="A33" s="2"/>
      <c r="B33" s="2"/>
      <c r="D33" s="29" t="s">
        <v>16</v>
      </c>
      <c r="E33" s="4">
        <f>SUM(E29:E31)</f>
        <v>526</v>
      </c>
    </row>
    <row r="34" spans="1:5" x14ac:dyDescent="0.2">
      <c r="A34" s="2"/>
      <c r="B34" s="2"/>
      <c r="C34" s="4"/>
      <c r="D34" s="4"/>
      <c r="E34" s="4"/>
    </row>
    <row r="35" spans="1:5" x14ac:dyDescent="0.2">
      <c r="A35" s="2"/>
      <c r="B35" s="2"/>
      <c r="C35" s="4"/>
      <c r="D35" s="4"/>
      <c r="E35" s="4"/>
    </row>
    <row r="36" spans="1:5" x14ac:dyDescent="0.2">
      <c r="A36" s="1" t="s">
        <v>22</v>
      </c>
      <c r="B36" s="2"/>
      <c r="C36" s="4"/>
      <c r="D36" s="4"/>
      <c r="E36" s="4"/>
    </row>
    <row r="37" spans="1:5" x14ac:dyDescent="0.2">
      <c r="A37" s="2"/>
      <c r="B37" s="2"/>
    </row>
    <row r="38" spans="1:5" x14ac:dyDescent="0.2">
      <c r="A38" s="1" t="s">
        <v>23</v>
      </c>
      <c r="B38" s="2"/>
      <c r="C38" s="4"/>
      <c r="D38" s="4"/>
      <c r="E38" s="3">
        <v>54</v>
      </c>
    </row>
    <row r="39" spans="1:5" x14ac:dyDescent="0.2">
      <c r="A39" s="1" t="s">
        <v>24</v>
      </c>
      <c r="B39" s="2"/>
      <c r="C39" s="4"/>
      <c r="D39" s="4"/>
      <c r="E39" s="3">
        <v>34</v>
      </c>
    </row>
    <row r="40" spans="1:5" x14ac:dyDescent="0.2">
      <c r="A40" s="1" t="s">
        <v>25</v>
      </c>
      <c r="B40" s="2"/>
      <c r="C40" s="4"/>
      <c r="D40" s="4"/>
      <c r="E40" s="3">
        <v>101</v>
      </c>
    </row>
    <row r="41" spans="1:5" x14ac:dyDescent="0.2">
      <c r="A41" s="1" t="s">
        <v>121</v>
      </c>
      <c r="B41" s="2"/>
      <c r="E41" s="4">
        <f>(E42+E43)</f>
        <v>9</v>
      </c>
    </row>
    <row r="42" spans="1:5" x14ac:dyDescent="0.2">
      <c r="A42" s="1" t="s">
        <v>120</v>
      </c>
      <c r="B42" s="2"/>
      <c r="E42" s="3">
        <v>9</v>
      </c>
    </row>
    <row r="43" spans="1:5" x14ac:dyDescent="0.2">
      <c r="A43" s="1" t="s">
        <v>27</v>
      </c>
      <c r="B43" s="2"/>
      <c r="E43" s="3">
        <v>0</v>
      </c>
    </row>
    <row r="44" spans="1:5" x14ac:dyDescent="0.2">
      <c r="A44" s="2"/>
      <c r="B44" s="2"/>
      <c r="E44" s="28" t="s">
        <v>15</v>
      </c>
    </row>
    <row r="45" spans="1:5" x14ac:dyDescent="0.2">
      <c r="A45" s="2"/>
      <c r="B45" s="2"/>
      <c r="D45" s="29" t="s">
        <v>16</v>
      </c>
      <c r="E45" s="4">
        <f>SUM(E38:E41)</f>
        <v>198</v>
      </c>
    </row>
    <row r="46" spans="1:5" x14ac:dyDescent="0.2">
      <c r="A46" s="2"/>
      <c r="B46" s="2"/>
      <c r="D46" s="29"/>
      <c r="E46" s="4"/>
    </row>
    <row r="47" spans="1:5" x14ac:dyDescent="0.2">
      <c r="A47" s="2"/>
      <c r="B47" s="2"/>
      <c r="D47" s="29"/>
      <c r="E47" s="4"/>
    </row>
    <row r="48" spans="1:5" ht="8.25" customHeight="1" x14ac:dyDescent="0.2">
      <c r="A48" s="2"/>
      <c r="B48" s="2"/>
      <c r="D48" s="29"/>
      <c r="E48" s="4"/>
    </row>
    <row r="49" spans="1:8" x14ac:dyDescent="0.2">
      <c r="A49" s="2"/>
      <c r="B49" s="2"/>
      <c r="D49" s="30"/>
      <c r="E49" s="4"/>
    </row>
    <row r="50" spans="1:8" x14ac:dyDescent="0.2">
      <c r="A50" s="19" t="s">
        <v>28</v>
      </c>
      <c r="B50" s="21"/>
      <c r="C50" s="17"/>
      <c r="H50" s="31"/>
    </row>
    <row r="51" spans="1:8" x14ac:dyDescent="0.2">
      <c r="A51" s="18" t="str">
        <f>(A2)</f>
        <v>Dobbins Air Reserve Base/94th Airlift Wing  - FY 14</v>
      </c>
      <c r="B51" s="19"/>
      <c r="C51" s="17"/>
      <c r="H51" s="31"/>
    </row>
    <row r="52" spans="1:8" x14ac:dyDescent="0.2">
      <c r="A52" s="18"/>
      <c r="B52" s="21"/>
      <c r="C52" s="32"/>
      <c r="D52" s="32"/>
    </row>
    <row r="53" spans="1:8" x14ac:dyDescent="0.2">
      <c r="A53" s="18" t="s">
        <v>29</v>
      </c>
      <c r="B53" s="21"/>
      <c r="C53" s="32"/>
      <c r="D53" s="32"/>
    </row>
    <row r="54" spans="1:8" ht="11.25" customHeight="1" x14ac:dyDescent="0.2">
      <c r="A54" s="20" t="s">
        <v>30</v>
      </c>
      <c r="B54" s="21"/>
      <c r="C54" s="32"/>
      <c r="D54" s="32"/>
    </row>
    <row r="55" spans="1:8" x14ac:dyDescent="0.2">
      <c r="A55" s="22"/>
      <c r="B55" s="2"/>
    </row>
    <row r="56" spans="1:8" x14ac:dyDescent="0.2">
      <c r="A56" s="1" t="s">
        <v>4</v>
      </c>
      <c r="B56" s="33">
        <f>$B$7</f>
        <v>41913</v>
      </c>
      <c r="C56" s="23"/>
      <c r="D56" s="23"/>
      <c r="E56" s="23"/>
      <c r="F56" s="23"/>
      <c r="G56" s="23"/>
    </row>
    <row r="57" spans="1:8" x14ac:dyDescent="0.2">
      <c r="A57" s="1"/>
      <c r="B57" s="34"/>
    </row>
    <row r="58" spans="1:8" x14ac:dyDescent="0.2">
      <c r="A58" s="1"/>
      <c r="B58" s="34"/>
    </row>
    <row r="59" spans="1:8" x14ac:dyDescent="0.2">
      <c r="A59" s="2"/>
      <c r="B59" s="25"/>
      <c r="C59" s="29" t="s">
        <v>5</v>
      </c>
      <c r="D59" s="29" t="s">
        <v>5</v>
      </c>
    </row>
    <row r="60" spans="1:8" x14ac:dyDescent="0.2">
      <c r="A60" s="2"/>
      <c r="B60" s="2"/>
      <c r="C60" s="29" t="s">
        <v>7</v>
      </c>
      <c r="D60" s="29" t="s">
        <v>8</v>
      </c>
      <c r="E60" s="29" t="s">
        <v>9</v>
      </c>
    </row>
    <row r="61" spans="1:8" x14ac:dyDescent="0.2">
      <c r="A61" s="1" t="s">
        <v>6</v>
      </c>
      <c r="B61" s="2"/>
      <c r="C61" s="29" t="s">
        <v>31</v>
      </c>
      <c r="D61" s="29" t="s">
        <v>31</v>
      </c>
      <c r="E61" s="29" t="s">
        <v>31</v>
      </c>
    </row>
    <row r="62" spans="1:8" x14ac:dyDescent="0.2">
      <c r="A62" s="2"/>
      <c r="B62" s="2"/>
    </row>
    <row r="63" spans="1:8" x14ac:dyDescent="0.2">
      <c r="A63" s="1" t="s">
        <v>10</v>
      </c>
      <c r="B63" s="2"/>
      <c r="C63" s="27"/>
      <c r="D63" s="27"/>
    </row>
    <row r="64" spans="1:8" x14ac:dyDescent="0.2">
      <c r="A64" s="2"/>
      <c r="B64" s="2"/>
    </row>
    <row r="65" spans="1:6" ht="12" customHeight="1" x14ac:dyDescent="0.2">
      <c r="A65" s="1" t="s">
        <v>11</v>
      </c>
      <c r="B65" s="2"/>
      <c r="C65" s="6">
        <v>0</v>
      </c>
      <c r="D65" s="6">
        <f>128874+105697+92431</f>
        <v>327002</v>
      </c>
      <c r="E65" s="35">
        <f>(C65+D65)</f>
        <v>327002</v>
      </c>
      <c r="F65" s="8"/>
    </row>
    <row r="66" spans="1:6" x14ac:dyDescent="0.2">
      <c r="A66" s="1" t="s">
        <v>12</v>
      </c>
      <c r="B66" s="2"/>
      <c r="C66" s="6">
        <v>0</v>
      </c>
      <c r="D66" s="6">
        <v>6331212</v>
      </c>
      <c r="E66" s="35">
        <f>(C66+D66)</f>
        <v>6331212</v>
      </c>
    </row>
    <row r="67" spans="1:6" x14ac:dyDescent="0.2">
      <c r="A67" s="1" t="s">
        <v>13</v>
      </c>
      <c r="B67" s="2"/>
      <c r="C67" s="6">
        <v>0</v>
      </c>
      <c r="D67" s="6">
        <f>3273085.48+1675103.21+23017805.27+3065082</f>
        <v>31031075.960000001</v>
      </c>
      <c r="E67" s="35">
        <f>(C67+D67)</f>
        <v>31031075.960000001</v>
      </c>
    </row>
    <row r="68" spans="1:6" x14ac:dyDescent="0.2">
      <c r="A68" s="1" t="s">
        <v>14</v>
      </c>
      <c r="B68" s="2"/>
      <c r="C68" s="6">
        <v>0</v>
      </c>
      <c r="D68" s="6">
        <v>0</v>
      </c>
      <c r="E68" s="35">
        <f>(C68+D68)</f>
        <v>0</v>
      </c>
    </row>
    <row r="69" spans="1:6" x14ac:dyDescent="0.2">
      <c r="A69" s="2"/>
      <c r="B69" s="2"/>
      <c r="C69" s="36" t="s">
        <v>15</v>
      </c>
      <c r="D69" s="36" t="s">
        <v>15</v>
      </c>
      <c r="E69" s="36" t="s">
        <v>15</v>
      </c>
    </row>
    <row r="70" spans="1:6" x14ac:dyDescent="0.2">
      <c r="A70" s="2"/>
      <c r="B70" s="26" t="s">
        <v>16</v>
      </c>
      <c r="C70" s="35">
        <f>SUM(C65:C68)</f>
        <v>0</v>
      </c>
      <c r="D70" s="35">
        <f>SUM(D65:D68)</f>
        <v>37689289.960000001</v>
      </c>
      <c r="E70" s="35">
        <f>SUM(E65:E68)</f>
        <v>37689289.960000001</v>
      </c>
    </row>
    <row r="71" spans="1:6" x14ac:dyDescent="0.2">
      <c r="A71" s="2"/>
      <c r="B71" s="2"/>
      <c r="C71" s="35"/>
      <c r="D71" s="35"/>
      <c r="E71" s="35"/>
    </row>
    <row r="72" spans="1:6" x14ac:dyDescent="0.2">
      <c r="A72" s="2"/>
      <c r="B72" s="2"/>
      <c r="C72" s="35"/>
      <c r="D72" s="35"/>
      <c r="E72" s="35"/>
    </row>
    <row r="73" spans="1:6" x14ac:dyDescent="0.2">
      <c r="A73" s="1" t="s">
        <v>32</v>
      </c>
      <c r="B73" s="2"/>
      <c r="C73" s="37"/>
      <c r="D73" s="37"/>
      <c r="E73" s="35"/>
    </row>
    <row r="74" spans="1:6" x14ac:dyDescent="0.2">
      <c r="A74" s="2"/>
      <c r="B74" s="2"/>
      <c r="C74" s="35"/>
      <c r="D74" s="35"/>
      <c r="E74" s="35"/>
    </row>
    <row r="75" spans="1:6" x14ac:dyDescent="0.2">
      <c r="A75" s="1" t="s">
        <v>19</v>
      </c>
      <c r="B75" s="2"/>
      <c r="C75" s="37"/>
      <c r="D75" s="37"/>
      <c r="E75" s="6">
        <v>26588045.940000001</v>
      </c>
    </row>
    <row r="76" spans="1:6" x14ac:dyDescent="0.2">
      <c r="A76" s="1" t="s">
        <v>20</v>
      </c>
      <c r="B76" s="2"/>
      <c r="C76" s="37"/>
      <c r="D76" s="37"/>
      <c r="E76" s="6">
        <v>8458817.4900000002</v>
      </c>
    </row>
    <row r="77" spans="1:6" x14ac:dyDescent="0.2">
      <c r="A77" s="1" t="s">
        <v>21</v>
      </c>
      <c r="B77" s="2"/>
      <c r="C77" s="37"/>
      <c r="D77" s="37"/>
      <c r="E77" s="6">
        <f>47913.66+76348.58</f>
        <v>124262.24</v>
      </c>
    </row>
    <row r="78" spans="1:6" x14ac:dyDescent="0.2">
      <c r="A78" s="2"/>
      <c r="B78" s="2"/>
      <c r="C78" s="35"/>
      <c r="D78" s="35"/>
      <c r="E78" s="36" t="s">
        <v>15</v>
      </c>
    </row>
    <row r="79" spans="1:6" x14ac:dyDescent="0.2">
      <c r="A79" s="2"/>
      <c r="B79" s="2"/>
      <c r="C79" s="35"/>
      <c r="D79" s="29" t="s">
        <v>16</v>
      </c>
      <c r="E79" s="35">
        <f>SUM(E75:E77)</f>
        <v>35171125.670000002</v>
      </c>
    </row>
    <row r="80" spans="1:6" x14ac:dyDescent="0.2">
      <c r="A80" s="2"/>
      <c r="B80" s="2"/>
      <c r="C80" s="35"/>
      <c r="D80" s="35"/>
      <c r="E80" s="35"/>
    </row>
    <row r="81" spans="1:6" x14ac:dyDescent="0.2">
      <c r="A81" s="2"/>
      <c r="B81" s="2"/>
      <c r="C81" s="35"/>
      <c r="D81" s="35"/>
      <c r="E81" s="35"/>
    </row>
    <row r="82" spans="1:6" x14ac:dyDescent="0.2">
      <c r="A82" s="1" t="s">
        <v>33</v>
      </c>
      <c r="B82" s="2"/>
      <c r="C82" s="35"/>
      <c r="D82" s="35"/>
      <c r="E82" s="35"/>
    </row>
    <row r="83" spans="1:6" x14ac:dyDescent="0.2">
      <c r="A83" s="2"/>
      <c r="B83" s="2"/>
      <c r="C83" s="35"/>
      <c r="D83" s="35"/>
      <c r="E83" s="35"/>
    </row>
    <row r="84" spans="1:6" x14ac:dyDescent="0.2">
      <c r="A84" s="1" t="s">
        <v>23</v>
      </c>
      <c r="B84" s="2"/>
      <c r="C84" s="35"/>
      <c r="D84" s="35"/>
      <c r="E84" s="6">
        <f>318300.43+776509.38</f>
        <v>1094809.81</v>
      </c>
      <c r="F84" s="8"/>
    </row>
    <row r="85" spans="1:6" x14ac:dyDescent="0.2">
      <c r="A85" s="1" t="s">
        <v>24</v>
      </c>
      <c r="B85" s="2"/>
      <c r="C85" s="35"/>
      <c r="D85" s="35"/>
      <c r="E85" s="6">
        <v>778650</v>
      </c>
    </row>
    <row r="86" spans="1:6" x14ac:dyDescent="0.2">
      <c r="A86" s="1" t="s">
        <v>25</v>
      </c>
      <c r="B86" s="2"/>
      <c r="C86" s="35"/>
      <c r="D86" s="35"/>
      <c r="E86" s="6">
        <v>0</v>
      </c>
    </row>
    <row r="87" spans="1:6" x14ac:dyDescent="0.2">
      <c r="A87" s="1" t="s">
        <v>26</v>
      </c>
      <c r="B87" s="2"/>
      <c r="C87" s="35"/>
      <c r="D87" s="35"/>
      <c r="E87" s="35">
        <f>(E88+E89)</f>
        <v>532203</v>
      </c>
    </row>
    <row r="88" spans="1:6" x14ac:dyDescent="0.2">
      <c r="A88" s="1" t="s">
        <v>120</v>
      </c>
      <c r="B88" s="2"/>
      <c r="C88" s="35"/>
      <c r="D88" s="35"/>
      <c r="E88" s="6">
        <v>360000</v>
      </c>
    </row>
    <row r="89" spans="1:6" x14ac:dyDescent="0.2">
      <c r="A89" s="1" t="s">
        <v>122</v>
      </c>
      <c r="B89" s="2"/>
      <c r="C89" s="35"/>
      <c r="D89" s="35"/>
      <c r="E89" s="6">
        <f>152203+20000</f>
        <v>172203</v>
      </c>
    </row>
    <row r="90" spans="1:6" x14ac:dyDescent="0.2">
      <c r="A90" s="2"/>
      <c r="B90" s="2"/>
      <c r="C90" s="35"/>
      <c r="D90" s="35"/>
      <c r="E90" s="36" t="s">
        <v>15</v>
      </c>
    </row>
    <row r="91" spans="1:6" x14ac:dyDescent="0.2">
      <c r="A91" s="2"/>
      <c r="B91" s="2"/>
      <c r="C91" s="35"/>
      <c r="D91" s="29" t="s">
        <v>16</v>
      </c>
      <c r="E91" s="35">
        <f>SUM(E84:E87)</f>
        <v>2405662.81</v>
      </c>
    </row>
    <row r="92" spans="1:6" x14ac:dyDescent="0.2">
      <c r="A92" s="2"/>
      <c r="B92" s="2"/>
    </row>
    <row r="93" spans="1:6" x14ac:dyDescent="0.2">
      <c r="A93" s="2"/>
      <c r="B93" s="2"/>
    </row>
    <row r="94" spans="1:6" x14ac:dyDescent="0.2">
      <c r="A94" s="2"/>
      <c r="B94" s="2"/>
      <c r="C94" s="17"/>
      <c r="D94" s="30" t="s">
        <v>34</v>
      </c>
      <c r="E94" s="38">
        <f>(E70+E79+E91)</f>
        <v>75266078.439999998</v>
      </c>
    </row>
    <row r="95" spans="1:6" x14ac:dyDescent="0.2">
      <c r="A95" s="2"/>
      <c r="B95" s="2"/>
      <c r="C95" s="17"/>
      <c r="D95" s="30"/>
      <c r="E95" s="38"/>
    </row>
    <row r="96" spans="1:6" x14ac:dyDescent="0.2">
      <c r="A96" s="19" t="s">
        <v>28</v>
      </c>
      <c r="B96" s="2"/>
    </row>
    <row r="97" spans="1:7" x14ac:dyDescent="0.2">
      <c r="A97" s="18" t="str">
        <f>(A2)</f>
        <v>Dobbins Air Reserve Base/94th Airlift Wing  - FY 14</v>
      </c>
      <c r="B97" s="2"/>
    </row>
    <row r="98" spans="1:7" x14ac:dyDescent="0.2">
      <c r="A98" s="18"/>
      <c r="B98" s="2"/>
    </row>
    <row r="99" spans="1:7" x14ac:dyDescent="0.2">
      <c r="A99" s="18" t="s">
        <v>35</v>
      </c>
      <c r="B99" s="2"/>
    </row>
    <row r="100" spans="1:7" x14ac:dyDescent="0.2">
      <c r="A100" s="39" t="s">
        <v>36</v>
      </c>
      <c r="B100" s="19"/>
      <c r="C100" s="17"/>
      <c r="D100" s="17"/>
      <c r="E100" s="17"/>
      <c r="F100" s="17"/>
      <c r="G100" s="17"/>
    </row>
    <row r="101" spans="1:7" x14ac:dyDescent="0.2">
      <c r="A101" s="20" t="s">
        <v>37</v>
      </c>
      <c r="B101" s="19"/>
      <c r="C101" s="17"/>
      <c r="D101" s="17"/>
      <c r="E101" s="17"/>
      <c r="F101" s="17"/>
      <c r="G101" s="17"/>
    </row>
    <row r="102" spans="1:7" s="40" customFormat="1" x14ac:dyDescent="0.2">
      <c r="A102" s="1" t="s">
        <v>38</v>
      </c>
      <c r="B102" s="21"/>
      <c r="C102" s="32"/>
      <c r="D102" s="32"/>
      <c r="E102" s="32"/>
      <c r="F102" s="32"/>
      <c r="G102" s="32"/>
    </row>
    <row r="103" spans="1:7" s="40" customFormat="1" x14ac:dyDescent="0.2">
      <c r="A103" s="22"/>
      <c r="B103" s="21"/>
      <c r="C103" s="32"/>
      <c r="D103" s="32"/>
      <c r="E103" s="32"/>
      <c r="F103" s="32"/>
      <c r="G103" s="32"/>
    </row>
    <row r="104" spans="1:7" s="40" customFormat="1" x14ac:dyDescent="0.2">
      <c r="A104" s="1" t="s">
        <v>4</v>
      </c>
      <c r="B104" s="33">
        <f>$B$7</f>
        <v>41913</v>
      </c>
      <c r="C104" s="5"/>
      <c r="D104" s="5"/>
      <c r="E104" s="5"/>
      <c r="F104" s="32"/>
      <c r="G104" s="32"/>
    </row>
    <row r="105" spans="1:7" x14ac:dyDescent="0.2">
      <c r="A105" s="1"/>
      <c r="B105" s="25"/>
      <c r="C105" s="23"/>
      <c r="D105" s="23"/>
    </row>
    <row r="106" spans="1:7" x14ac:dyDescent="0.2">
      <c r="A106" s="2"/>
      <c r="B106" s="34"/>
      <c r="E106" s="29" t="s">
        <v>39</v>
      </c>
    </row>
    <row r="107" spans="1:7" x14ac:dyDescent="0.2">
      <c r="A107" s="1" t="s">
        <v>40</v>
      </c>
      <c r="B107" s="25"/>
      <c r="E107" s="29" t="s">
        <v>41</v>
      </c>
      <c r="F107" s="23"/>
      <c r="G107" s="23"/>
    </row>
    <row r="108" spans="1:7" x14ac:dyDescent="0.2">
      <c r="A108" s="2"/>
      <c r="B108" s="2"/>
    </row>
    <row r="109" spans="1:7" x14ac:dyDescent="0.2">
      <c r="A109" s="1" t="s">
        <v>42</v>
      </c>
      <c r="B109" s="2"/>
      <c r="E109" s="6">
        <v>0</v>
      </c>
    </row>
    <row r="110" spans="1:7" x14ac:dyDescent="0.2">
      <c r="A110" s="1" t="s">
        <v>43</v>
      </c>
      <c r="B110" s="2"/>
      <c r="E110" s="6">
        <v>2413949.96</v>
      </c>
    </row>
    <row r="111" spans="1:7" x14ac:dyDescent="0.2">
      <c r="A111" s="1" t="s">
        <v>44</v>
      </c>
      <c r="B111" s="2"/>
      <c r="E111" s="6">
        <v>0</v>
      </c>
    </row>
    <row r="112" spans="1:7" x14ac:dyDescent="0.2">
      <c r="A112" s="1" t="s">
        <v>45</v>
      </c>
      <c r="B112" s="2"/>
      <c r="E112" s="6">
        <v>0</v>
      </c>
    </row>
    <row r="113" spans="1:6" x14ac:dyDescent="0.2">
      <c r="A113" s="1" t="s">
        <v>21</v>
      </c>
      <c r="B113" s="2"/>
      <c r="E113" s="6">
        <v>0</v>
      </c>
    </row>
    <row r="114" spans="1:6" x14ac:dyDescent="0.2">
      <c r="A114" s="2"/>
      <c r="B114" s="2"/>
      <c r="E114" s="36" t="s">
        <v>15</v>
      </c>
    </row>
    <row r="115" spans="1:6" x14ac:dyDescent="0.2">
      <c r="A115" s="2"/>
      <c r="B115" s="2"/>
      <c r="D115" s="29" t="s">
        <v>16</v>
      </c>
      <c r="E115" s="35">
        <f>SUM(E109:E113)</f>
        <v>2413949.96</v>
      </c>
    </row>
    <row r="116" spans="1:6" x14ac:dyDescent="0.2">
      <c r="A116" s="2"/>
      <c r="B116" s="2"/>
      <c r="E116" s="35"/>
    </row>
    <row r="117" spans="1:6" x14ac:dyDescent="0.2">
      <c r="A117" s="2"/>
      <c r="B117" s="2"/>
      <c r="E117" s="35"/>
    </row>
    <row r="118" spans="1:6" x14ac:dyDescent="0.2">
      <c r="A118" s="1" t="s">
        <v>46</v>
      </c>
      <c r="B118" s="2"/>
      <c r="E118" s="35"/>
    </row>
    <row r="119" spans="1:6" x14ac:dyDescent="0.2">
      <c r="A119" s="2"/>
      <c r="B119" s="2"/>
      <c r="E119" s="35"/>
    </row>
    <row r="120" spans="1:6" x14ac:dyDescent="0.2">
      <c r="A120" s="1" t="s">
        <v>47</v>
      </c>
      <c r="B120" s="2"/>
      <c r="E120" s="6">
        <f>26430+3958.5+25814625.72</f>
        <v>25845014.219999999</v>
      </c>
      <c r="F120" s="8"/>
    </row>
    <row r="121" spans="1:6" x14ac:dyDescent="0.2">
      <c r="A121" s="1" t="s">
        <v>48</v>
      </c>
      <c r="B121" s="2"/>
      <c r="E121" s="6">
        <v>1158677.8700000001</v>
      </c>
    </row>
    <row r="122" spans="1:6" x14ac:dyDescent="0.2">
      <c r="A122" s="2"/>
      <c r="B122" s="2"/>
      <c r="E122" s="36" t="s">
        <v>15</v>
      </c>
    </row>
    <row r="123" spans="1:6" x14ac:dyDescent="0.2">
      <c r="A123" s="2"/>
      <c r="B123" s="2"/>
      <c r="D123" s="29" t="s">
        <v>16</v>
      </c>
      <c r="E123" s="35">
        <f>(E120+E121)</f>
        <v>27003692.09</v>
      </c>
    </row>
    <row r="124" spans="1:6" x14ac:dyDescent="0.2">
      <c r="A124" s="2"/>
      <c r="B124" s="2"/>
      <c r="E124" s="35"/>
    </row>
    <row r="125" spans="1:6" x14ac:dyDescent="0.2">
      <c r="A125" s="2"/>
      <c r="B125" s="2"/>
      <c r="E125" s="35"/>
    </row>
    <row r="126" spans="1:6" x14ac:dyDescent="0.2">
      <c r="A126" s="1" t="s">
        <v>49</v>
      </c>
      <c r="B126" s="2"/>
      <c r="E126" s="35"/>
    </row>
    <row r="127" spans="1:6" x14ac:dyDescent="0.2">
      <c r="A127" s="2"/>
      <c r="B127" s="2"/>
      <c r="E127" s="35"/>
    </row>
    <row r="128" spans="1:6" x14ac:dyDescent="0.2">
      <c r="A128" s="1" t="s">
        <v>50</v>
      </c>
      <c r="B128" s="2"/>
      <c r="E128" s="6">
        <v>0</v>
      </c>
    </row>
    <row r="129" spans="1:7" x14ac:dyDescent="0.2">
      <c r="A129" s="1" t="s">
        <v>51</v>
      </c>
      <c r="B129" s="2"/>
      <c r="E129" s="6">
        <v>54000</v>
      </c>
    </row>
    <row r="130" spans="1:7" x14ac:dyDescent="0.2">
      <c r="A130" s="1" t="s">
        <v>52</v>
      </c>
      <c r="B130" s="2"/>
      <c r="E130" s="6">
        <v>0</v>
      </c>
    </row>
    <row r="131" spans="1:7" x14ac:dyDescent="0.2">
      <c r="A131" s="1" t="s">
        <v>53</v>
      </c>
      <c r="B131" s="2"/>
      <c r="E131" s="6">
        <v>383753.38</v>
      </c>
    </row>
    <row r="132" spans="1:7" x14ac:dyDescent="0.2">
      <c r="A132" s="1" t="s">
        <v>54</v>
      </c>
      <c r="B132" s="2"/>
      <c r="E132" s="35">
        <f>B133+B134</f>
        <v>2872767</v>
      </c>
    </row>
    <row r="133" spans="1:7" x14ac:dyDescent="0.2">
      <c r="A133" s="26" t="s">
        <v>55</v>
      </c>
      <c r="B133" s="6">
        <f>(56*40329)*0.5</f>
        <v>1129212</v>
      </c>
      <c r="E133" s="6"/>
      <c r="F133" s="8"/>
    </row>
    <row r="134" spans="1:7" x14ac:dyDescent="0.2">
      <c r="A134" s="26" t="s">
        <v>56</v>
      </c>
      <c r="B134" s="6">
        <f>(32*10567)+(133*10567)</f>
        <v>1743555</v>
      </c>
      <c r="E134" s="6"/>
      <c r="F134" s="8"/>
    </row>
    <row r="135" spans="1:7" x14ac:dyDescent="0.2">
      <c r="A135" s="1" t="s">
        <v>57</v>
      </c>
      <c r="B135" s="2"/>
      <c r="E135" s="6">
        <f>12147525.14+63977.94+217981.87</f>
        <v>12429484.949999999</v>
      </c>
    </row>
    <row r="136" spans="1:7" x14ac:dyDescent="0.2">
      <c r="A136" s="2"/>
      <c r="B136" s="2"/>
      <c r="E136" s="36" t="s">
        <v>15</v>
      </c>
    </row>
    <row r="137" spans="1:7" x14ac:dyDescent="0.2">
      <c r="A137" s="2"/>
      <c r="B137" s="2"/>
      <c r="D137" s="29" t="s">
        <v>16</v>
      </c>
      <c r="E137" s="35">
        <f>SUM(E128:E135)</f>
        <v>15740005.329999998</v>
      </c>
    </row>
    <row r="138" spans="1:7" x14ac:dyDescent="0.2">
      <c r="A138" s="2"/>
      <c r="B138" s="2"/>
      <c r="E138" s="35"/>
    </row>
    <row r="139" spans="1:7" x14ac:dyDescent="0.2">
      <c r="A139" s="2"/>
      <c r="B139" s="2"/>
      <c r="E139" s="35"/>
    </row>
    <row r="140" spans="1:7" x14ac:dyDescent="0.2">
      <c r="A140" s="2"/>
      <c r="B140" s="2"/>
      <c r="D140" s="30" t="s">
        <v>58</v>
      </c>
      <c r="E140" s="38">
        <f>(E115+E123+E137)</f>
        <v>45157647.379999995</v>
      </c>
    </row>
    <row r="141" spans="1:7" x14ac:dyDescent="0.2">
      <c r="A141" s="2"/>
      <c r="B141" s="2"/>
      <c r="D141" s="30"/>
      <c r="E141" s="38"/>
    </row>
    <row r="142" spans="1:7" x14ac:dyDescent="0.2">
      <c r="A142" s="2"/>
      <c r="B142" s="2"/>
      <c r="D142" s="30"/>
      <c r="E142" s="38"/>
    </row>
    <row r="143" spans="1:7" x14ac:dyDescent="0.2">
      <c r="A143" s="2"/>
      <c r="B143" s="2"/>
      <c r="G143" s="41"/>
    </row>
    <row r="144" spans="1:7" x14ac:dyDescent="0.2">
      <c r="A144" s="42" t="s">
        <v>59</v>
      </c>
      <c r="B144" s="2"/>
    </row>
    <row r="145" spans="1:7" x14ac:dyDescent="0.2">
      <c r="A145" s="1"/>
      <c r="B145" s="2"/>
    </row>
    <row r="146" spans="1:7" x14ac:dyDescent="0.2">
      <c r="A146" s="19" t="s">
        <v>28</v>
      </c>
      <c r="B146" s="2"/>
    </row>
    <row r="147" spans="1:7" x14ac:dyDescent="0.2">
      <c r="A147" s="18" t="str">
        <f>(A2)</f>
        <v>Dobbins Air Reserve Base/94th Airlift Wing  - FY 14</v>
      </c>
      <c r="B147" s="2"/>
    </row>
    <row r="148" spans="1:7" x14ac:dyDescent="0.2">
      <c r="A148" s="18"/>
      <c r="B148" s="2"/>
    </row>
    <row r="149" spans="1:7" x14ac:dyDescent="0.2">
      <c r="A149" s="18" t="s">
        <v>60</v>
      </c>
      <c r="B149" s="2"/>
    </row>
    <row r="150" spans="1:7" x14ac:dyDescent="0.2">
      <c r="A150" s="20" t="s">
        <v>61</v>
      </c>
      <c r="B150" s="2"/>
    </row>
    <row r="151" spans="1:7" x14ac:dyDescent="0.2">
      <c r="A151" s="20"/>
      <c r="B151" s="2"/>
      <c r="E151" s="35"/>
    </row>
    <row r="152" spans="1:7" x14ac:dyDescent="0.2">
      <c r="A152" s="2" t="s">
        <v>4</v>
      </c>
      <c r="B152" s="43">
        <f>$B$7</f>
        <v>41913</v>
      </c>
    </row>
    <row r="153" spans="1:7" x14ac:dyDescent="0.2">
      <c r="A153" s="2"/>
      <c r="B153" s="2"/>
    </row>
    <row r="154" spans="1:7" s="40" customFormat="1" ht="14.25" x14ac:dyDescent="0.2">
      <c r="A154" s="44" t="s">
        <v>62</v>
      </c>
      <c r="B154" s="21"/>
      <c r="C154" s="32"/>
      <c r="D154" s="32"/>
      <c r="E154" s="45"/>
    </row>
    <row r="155" spans="1:7" x14ac:dyDescent="0.2">
      <c r="A155" s="2"/>
      <c r="B155" s="2"/>
      <c r="E155" s="35"/>
    </row>
    <row r="156" spans="1:7" x14ac:dyDescent="0.2">
      <c r="A156" s="2"/>
      <c r="B156" s="2"/>
      <c r="C156" s="29" t="s">
        <v>63</v>
      </c>
      <c r="D156" s="46" t="s">
        <v>64</v>
      </c>
      <c r="E156" s="47" t="s">
        <v>63</v>
      </c>
      <c r="F156" s="23"/>
      <c r="G156" s="23"/>
    </row>
    <row r="157" spans="1:7" x14ac:dyDescent="0.2">
      <c r="A157" s="1" t="s">
        <v>65</v>
      </c>
      <c r="B157" s="2"/>
      <c r="C157" s="29" t="s">
        <v>66</v>
      </c>
      <c r="D157" s="46" t="s">
        <v>67</v>
      </c>
      <c r="E157" s="47" t="s">
        <v>68</v>
      </c>
      <c r="F157" s="23"/>
      <c r="G157" s="23"/>
    </row>
    <row r="158" spans="1:7" x14ac:dyDescent="0.2">
      <c r="A158" s="2"/>
      <c r="B158" s="2"/>
    </row>
    <row r="159" spans="1:7" x14ac:dyDescent="0.2">
      <c r="A159" s="2"/>
      <c r="B159" s="2"/>
    </row>
    <row r="160" spans="1:7" x14ac:dyDescent="0.2">
      <c r="A160" s="1" t="s">
        <v>69</v>
      </c>
      <c r="B160" s="2"/>
      <c r="C160" s="4">
        <f>(E16)</f>
        <v>3</v>
      </c>
      <c r="D160" s="48">
        <v>0.5</v>
      </c>
      <c r="E160" s="49">
        <f>ROUND(C160*D160,0)</f>
        <v>2</v>
      </c>
    </row>
    <row r="161" spans="1:5" x14ac:dyDescent="0.2">
      <c r="A161" s="2"/>
      <c r="B161" s="2"/>
      <c r="D161" s="48"/>
      <c r="E161" s="50"/>
    </row>
    <row r="162" spans="1:5" x14ac:dyDescent="0.2">
      <c r="A162" s="1" t="s">
        <v>70</v>
      </c>
      <c r="B162" s="2"/>
      <c r="C162" s="4">
        <f>(E17+E18+E19)</f>
        <v>1699.37</v>
      </c>
      <c r="D162" s="48">
        <v>0.21</v>
      </c>
      <c r="E162" s="49">
        <f>ROUND(C162*D162,0)</f>
        <v>357</v>
      </c>
    </row>
    <row r="163" spans="1:5" x14ac:dyDescent="0.2">
      <c r="A163" s="2"/>
      <c r="B163" s="2"/>
      <c r="D163" s="48"/>
      <c r="E163" s="50"/>
    </row>
    <row r="164" spans="1:5" x14ac:dyDescent="0.2">
      <c r="A164" s="51" t="s">
        <v>71</v>
      </c>
      <c r="B164" s="2"/>
      <c r="C164" s="4">
        <f>(E33)</f>
        <v>526</v>
      </c>
      <c r="D164" s="48">
        <v>0.63</v>
      </c>
      <c r="E164" s="49">
        <f>ROUND(C164*D164,0)</f>
        <v>331</v>
      </c>
    </row>
    <row r="165" spans="1:5" x14ac:dyDescent="0.2">
      <c r="A165" s="2"/>
      <c r="B165" s="2"/>
      <c r="D165" s="48"/>
      <c r="E165" s="50"/>
    </row>
    <row r="166" spans="1:5" x14ac:dyDescent="0.2">
      <c r="A166" s="1" t="s">
        <v>72</v>
      </c>
      <c r="B166" s="2"/>
      <c r="C166" s="4">
        <f>(E45)</f>
        <v>198</v>
      </c>
      <c r="D166" s="48">
        <v>0.63</v>
      </c>
      <c r="E166" s="49">
        <f>ROUND(C166*D166,0)</f>
        <v>125</v>
      </c>
    </row>
    <row r="167" spans="1:5" x14ac:dyDescent="0.2">
      <c r="A167" s="2"/>
      <c r="B167" s="2"/>
      <c r="C167" s="23" t="s">
        <v>15</v>
      </c>
      <c r="D167" s="17"/>
      <c r="E167" s="23" t="s">
        <v>15</v>
      </c>
    </row>
    <row r="168" spans="1:5" x14ac:dyDescent="0.2">
      <c r="A168" s="2"/>
      <c r="B168" s="26" t="s">
        <v>16</v>
      </c>
      <c r="C168" s="4">
        <f>SUM(C160:C166)</f>
        <v>2426.37</v>
      </c>
      <c r="D168" s="17"/>
      <c r="E168" s="4">
        <f>SUM(E160:E166)</f>
        <v>815</v>
      </c>
    </row>
    <row r="169" spans="1:5" x14ac:dyDescent="0.2">
      <c r="A169" s="2"/>
      <c r="B169" s="26"/>
      <c r="D169" s="17"/>
      <c r="E169" s="4"/>
    </row>
    <row r="170" spans="1:5" x14ac:dyDescent="0.2">
      <c r="A170" s="2"/>
      <c r="B170" s="26"/>
      <c r="D170" s="17"/>
      <c r="E170" s="4"/>
    </row>
    <row r="171" spans="1:5" x14ac:dyDescent="0.2">
      <c r="A171" s="2"/>
      <c r="B171" s="26"/>
      <c r="D171" s="17"/>
      <c r="E171" s="4"/>
    </row>
    <row r="172" spans="1:5" x14ac:dyDescent="0.2">
      <c r="A172" s="2"/>
      <c r="B172" s="26"/>
      <c r="D172" s="17"/>
      <c r="E172" s="4"/>
    </row>
    <row r="173" spans="1:5" x14ac:dyDescent="0.2">
      <c r="A173" s="2"/>
      <c r="B173" s="26"/>
      <c r="D173" s="17"/>
      <c r="E173" s="4"/>
    </row>
    <row r="174" spans="1:5" x14ac:dyDescent="0.2">
      <c r="A174" s="2" t="s">
        <v>73</v>
      </c>
      <c r="B174" s="26"/>
      <c r="D174" s="50">
        <f>$E$168</f>
        <v>815</v>
      </c>
      <c r="E174" s="4"/>
    </row>
    <row r="175" spans="1:5" x14ac:dyDescent="0.2">
      <c r="A175" s="2"/>
      <c r="B175" s="26"/>
      <c r="D175" s="17"/>
      <c r="E175" s="4"/>
    </row>
    <row r="176" spans="1:5" x14ac:dyDescent="0.2">
      <c r="A176" s="2"/>
      <c r="B176" s="26"/>
      <c r="D176" s="17"/>
      <c r="E176" s="4"/>
    </row>
    <row r="177" spans="1:5" x14ac:dyDescent="0.2">
      <c r="A177" s="1" t="s">
        <v>74</v>
      </c>
      <c r="B177" s="2"/>
      <c r="D177" s="6">
        <v>54236</v>
      </c>
      <c r="E177" s="23"/>
    </row>
    <row r="178" spans="1:5" x14ac:dyDescent="0.2">
      <c r="A178" s="34"/>
      <c r="B178" s="2"/>
      <c r="E178" s="23"/>
    </row>
    <row r="179" spans="1:5" x14ac:dyDescent="0.2">
      <c r="A179" s="2"/>
      <c r="B179" s="2"/>
      <c r="D179" s="37"/>
    </row>
    <row r="180" spans="1:5" x14ac:dyDescent="0.2">
      <c r="A180" s="18" t="s">
        <v>75</v>
      </c>
      <c r="B180" s="19"/>
      <c r="C180" s="17"/>
      <c r="D180" s="38">
        <f>(E168*D177)</f>
        <v>44202340</v>
      </c>
    </row>
    <row r="181" spans="1:5" x14ac:dyDescent="0.2">
      <c r="A181" s="18"/>
      <c r="B181" s="19"/>
      <c r="C181" s="17"/>
      <c r="D181" s="38"/>
    </row>
    <row r="182" spans="1:5" x14ac:dyDescent="0.2">
      <c r="A182" s="18"/>
      <c r="B182" s="19"/>
      <c r="C182" s="17"/>
      <c r="D182" s="38"/>
    </row>
    <row r="183" spans="1:5" x14ac:dyDescent="0.2">
      <c r="A183" s="18"/>
      <c r="B183" s="19"/>
      <c r="C183" s="17"/>
      <c r="D183" s="38"/>
    </row>
    <row r="184" spans="1:5" x14ac:dyDescent="0.2">
      <c r="A184" s="18"/>
      <c r="B184" s="19"/>
      <c r="C184" s="17"/>
      <c r="D184" s="38"/>
    </row>
    <row r="185" spans="1:5" x14ac:dyDescent="0.2">
      <c r="A185" s="1" t="s">
        <v>76</v>
      </c>
      <c r="B185" s="2"/>
      <c r="E185" s="35"/>
    </row>
    <row r="186" spans="1:5" x14ac:dyDescent="0.2">
      <c r="A186" s="52" t="s">
        <v>77</v>
      </c>
      <c r="B186" s="53" t="s">
        <v>78</v>
      </c>
      <c r="C186" s="17"/>
      <c r="D186" s="17"/>
    </row>
    <row r="187" spans="1:5" x14ac:dyDescent="0.2">
      <c r="A187" s="52" t="s">
        <v>79</v>
      </c>
      <c r="B187" s="34" t="s">
        <v>80</v>
      </c>
      <c r="C187" s="17"/>
      <c r="D187" s="17"/>
      <c r="E187" s="35"/>
    </row>
    <row r="188" spans="1:5" x14ac:dyDescent="0.2">
      <c r="A188" s="52"/>
      <c r="B188" s="34"/>
      <c r="C188" s="17"/>
      <c r="D188" s="17"/>
      <c r="E188" s="35"/>
    </row>
    <row r="189" spans="1:5" x14ac:dyDescent="0.2">
      <c r="A189" s="2"/>
      <c r="B189" s="25"/>
      <c r="C189" s="32"/>
      <c r="D189" s="32"/>
      <c r="E189" s="45"/>
    </row>
    <row r="190" spans="1:5" x14ac:dyDescent="0.2">
      <c r="A190" s="2"/>
      <c r="B190" s="25"/>
      <c r="C190" s="32"/>
      <c r="D190" s="32"/>
      <c r="E190" s="45"/>
    </row>
    <row r="191" spans="1:5" x14ac:dyDescent="0.2">
      <c r="A191" s="2"/>
      <c r="B191" s="25"/>
      <c r="C191" s="32"/>
      <c r="D191" s="32"/>
      <c r="E191" s="45"/>
    </row>
    <row r="192" spans="1:5" x14ac:dyDescent="0.2">
      <c r="A192" s="19" t="s">
        <v>28</v>
      </c>
      <c r="B192" s="2"/>
    </row>
    <row r="193" spans="1:5" x14ac:dyDescent="0.2">
      <c r="A193" s="18" t="str">
        <f>(A2)</f>
        <v>Dobbins Air Reserve Base/94th Airlift Wing  - FY 14</v>
      </c>
      <c r="B193" s="2"/>
    </row>
    <row r="194" spans="1:5" x14ac:dyDescent="0.2">
      <c r="A194" s="18"/>
      <c r="B194" s="2"/>
    </row>
    <row r="195" spans="1:5" x14ac:dyDescent="0.2">
      <c r="A195" s="18" t="s">
        <v>81</v>
      </c>
      <c r="B195" s="2"/>
      <c r="C195" s="40"/>
    </row>
    <row r="196" spans="1:5" x14ac:dyDescent="0.2">
      <c r="A196" s="20" t="s">
        <v>82</v>
      </c>
      <c r="B196" s="2"/>
      <c r="D196" s="40"/>
      <c r="E196" s="40"/>
    </row>
    <row r="197" spans="1:5" x14ac:dyDescent="0.2">
      <c r="A197" s="22"/>
      <c r="B197" s="2"/>
    </row>
    <row r="198" spans="1:5" x14ac:dyDescent="0.2">
      <c r="A198" s="2" t="s">
        <v>4</v>
      </c>
      <c r="B198" s="43">
        <f>$B$7</f>
        <v>41913</v>
      </c>
    </row>
    <row r="199" spans="1:5" x14ac:dyDescent="0.2">
      <c r="A199" s="2"/>
      <c r="B199" s="43"/>
    </row>
    <row r="200" spans="1:5" x14ac:dyDescent="0.2">
      <c r="A200" s="2"/>
      <c r="B200" s="43"/>
    </row>
    <row r="201" spans="1:5" x14ac:dyDescent="0.2">
      <c r="A201" s="2"/>
      <c r="B201" s="2"/>
    </row>
    <row r="202" spans="1:5" x14ac:dyDescent="0.2">
      <c r="A202" s="1" t="s">
        <v>83</v>
      </c>
      <c r="B202" s="19"/>
      <c r="C202" s="23"/>
      <c r="D202" s="35">
        <f>SUM(C204:C206)</f>
        <v>75266078.439999998</v>
      </c>
    </row>
    <row r="203" spans="1:5" s="40" customFormat="1" x14ac:dyDescent="0.2">
      <c r="A203" s="1"/>
      <c r="B203" s="19"/>
      <c r="C203" s="23"/>
      <c r="D203" s="35"/>
      <c r="E203" s="5"/>
    </row>
    <row r="204" spans="1:5" ht="12.75" customHeight="1" x14ac:dyDescent="0.2">
      <c r="A204" s="2"/>
      <c r="B204" s="1" t="s">
        <v>84</v>
      </c>
      <c r="C204" s="35">
        <f>(E70)</f>
        <v>37689289.960000001</v>
      </c>
      <c r="E204" s="23"/>
    </row>
    <row r="205" spans="1:5" ht="12.75" customHeight="1" x14ac:dyDescent="0.2">
      <c r="A205" s="2"/>
      <c r="B205" s="1" t="s">
        <v>85</v>
      </c>
      <c r="C205" s="35">
        <f>(E79)</f>
        <v>35171125.670000002</v>
      </c>
      <c r="E205" s="23"/>
    </row>
    <row r="206" spans="1:5" x14ac:dyDescent="0.2">
      <c r="A206" s="2"/>
      <c r="B206" s="1" t="s">
        <v>86</v>
      </c>
      <c r="C206" s="35">
        <f>(E91)</f>
        <v>2405662.81</v>
      </c>
    </row>
    <row r="207" spans="1:5" x14ac:dyDescent="0.2">
      <c r="A207" s="2"/>
      <c r="B207" s="2"/>
    </row>
    <row r="208" spans="1:5" x14ac:dyDescent="0.2">
      <c r="A208" s="2"/>
      <c r="B208" s="22"/>
    </row>
    <row r="209" spans="1:17" x14ac:dyDescent="0.2">
      <c r="A209" s="1" t="s">
        <v>87</v>
      </c>
      <c r="B209" s="2"/>
      <c r="D209" s="35">
        <f>(E140)</f>
        <v>45157647.379999995</v>
      </c>
    </row>
    <row r="210" spans="1:17" x14ac:dyDescent="0.2">
      <c r="A210" s="1"/>
      <c r="B210" s="2"/>
      <c r="D210" s="35"/>
    </row>
    <row r="211" spans="1:17" x14ac:dyDescent="0.2">
      <c r="A211" s="1"/>
      <c r="B211" s="2"/>
      <c r="D211" s="35"/>
    </row>
    <row r="212" spans="1:17" x14ac:dyDescent="0.2">
      <c r="A212" s="1" t="s">
        <v>75</v>
      </c>
      <c r="B212" s="2"/>
      <c r="D212" s="35">
        <f>(D180)</f>
        <v>44202340</v>
      </c>
    </row>
    <row r="213" spans="1:17" x14ac:dyDescent="0.2">
      <c r="A213" s="2"/>
      <c r="B213" s="2"/>
      <c r="F213" s="23"/>
      <c r="G213" s="23"/>
    </row>
    <row r="214" spans="1:17" x14ac:dyDescent="0.2">
      <c r="A214" s="2"/>
      <c r="B214" s="2" t="s">
        <v>88</v>
      </c>
      <c r="C214" s="50">
        <f>(E168)</f>
        <v>815</v>
      </c>
    </row>
    <row r="215" spans="1:17" x14ac:dyDescent="0.2">
      <c r="A215" s="2"/>
      <c r="B215" s="2" t="s">
        <v>89</v>
      </c>
      <c r="C215" s="54">
        <f>D177</f>
        <v>54236</v>
      </c>
    </row>
    <row r="216" spans="1:17" x14ac:dyDescent="0.2">
      <c r="A216" s="2"/>
      <c r="B216" s="2"/>
      <c r="C216" s="54"/>
    </row>
    <row r="217" spans="1:17" x14ac:dyDescent="0.2">
      <c r="A217" s="2"/>
      <c r="B217" s="2"/>
      <c r="D217" s="23" t="s">
        <v>15</v>
      </c>
    </row>
    <row r="218" spans="1:17" ht="12.75" customHeight="1" x14ac:dyDescent="0.2">
      <c r="A218" s="2"/>
      <c r="B218" s="55" t="s">
        <v>90</v>
      </c>
      <c r="D218" s="38">
        <f>(D202+D209+D212)</f>
        <v>164626065.81999999</v>
      </c>
    </row>
    <row r="219" spans="1:17" ht="12.75" customHeight="1" x14ac:dyDescent="0.2">
      <c r="A219" s="2"/>
      <c r="B219" s="55"/>
      <c r="D219" s="38"/>
    </row>
    <row r="220" spans="1:17" ht="12.75" customHeight="1" x14ac:dyDescent="0.2">
      <c r="A220" s="2"/>
      <c r="B220" s="55"/>
      <c r="D220" s="38"/>
    </row>
    <row r="221" spans="1:17" ht="12.75" customHeight="1" x14ac:dyDescent="0.2">
      <c r="A221" s="2"/>
      <c r="B221" s="55"/>
      <c r="D221" s="38"/>
    </row>
    <row r="222" spans="1:17" ht="18.75" x14ac:dyDescent="0.3">
      <c r="A222" s="56" t="s">
        <v>91</v>
      </c>
      <c r="B222" s="2"/>
      <c r="C222" s="10"/>
      <c r="D222" s="10"/>
      <c r="E222" s="10"/>
      <c r="F222" s="10"/>
      <c r="G222" s="57" t="s">
        <v>92</v>
      </c>
      <c r="H222" s="10"/>
      <c r="I222" s="10"/>
      <c r="J222" s="10"/>
      <c r="K222" s="10"/>
      <c r="L222" s="10"/>
      <c r="M222" s="10"/>
      <c r="N222" s="10"/>
      <c r="O222" s="10"/>
      <c r="P222" s="10"/>
      <c r="Q222" s="10"/>
    </row>
    <row r="223" spans="1:17" x14ac:dyDescent="0.2">
      <c r="A223" s="58"/>
      <c r="B223" s="58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</row>
    <row r="224" spans="1:17" x14ac:dyDescent="0.2">
      <c r="A224" s="2"/>
      <c r="B224" s="1"/>
    </row>
    <row r="225" spans="1:7" x14ac:dyDescent="0.2">
      <c r="A225" s="2" t="s">
        <v>93</v>
      </c>
      <c r="B225" s="2" t="s">
        <v>9</v>
      </c>
      <c r="C225" s="50">
        <f>SUM(C226:C229)</f>
        <v>2432.91</v>
      </c>
      <c r="D225" s="5" t="s">
        <v>7</v>
      </c>
      <c r="E225" s="50">
        <f>(C21)</f>
        <v>0</v>
      </c>
      <c r="G225" s="60" t="s">
        <v>94</v>
      </c>
    </row>
    <row r="226" spans="1:7" x14ac:dyDescent="0.2">
      <c r="A226" s="2"/>
      <c r="B226" s="1" t="s">
        <v>95</v>
      </c>
      <c r="C226" s="4">
        <f>(E24)</f>
        <v>6.54</v>
      </c>
      <c r="D226" s="5" t="s">
        <v>8</v>
      </c>
      <c r="E226" s="50">
        <f>(D21)</f>
        <v>1702.37</v>
      </c>
      <c r="G226" s="5" t="str">
        <f>$A$2</f>
        <v>Dobbins Air Reserve Base/94th Airlift Wing  - FY 14</v>
      </c>
    </row>
    <row r="227" spans="1:7" x14ac:dyDescent="0.2">
      <c r="A227" s="22"/>
      <c r="B227" s="1" t="s">
        <v>96</v>
      </c>
      <c r="C227" s="4">
        <f>(E21)</f>
        <v>1702.37</v>
      </c>
      <c r="E227" s="50"/>
      <c r="F227" s="50"/>
      <c r="G227" s="60" t="s">
        <v>97</v>
      </c>
    </row>
    <row r="228" spans="1:7" x14ac:dyDescent="0.2">
      <c r="A228" s="2"/>
      <c r="B228" s="1" t="s">
        <v>98</v>
      </c>
      <c r="C228" s="4">
        <f>(E33)</f>
        <v>526</v>
      </c>
      <c r="F228" s="50"/>
      <c r="G228" s="5" t="str">
        <f>$A$2</f>
        <v>Dobbins Air Reserve Base/94th Airlift Wing  - FY 14</v>
      </c>
    </row>
    <row r="229" spans="1:7" x14ac:dyDescent="0.2">
      <c r="A229" s="2"/>
      <c r="B229" s="1" t="s">
        <v>99</v>
      </c>
      <c r="C229" s="4">
        <f>(E45)</f>
        <v>198</v>
      </c>
      <c r="F229" s="50"/>
      <c r="G229" s="60" t="s">
        <v>100</v>
      </c>
    </row>
    <row r="230" spans="1:7" x14ac:dyDescent="0.2">
      <c r="A230" s="2" t="s">
        <v>101</v>
      </c>
      <c r="B230" s="1" t="s">
        <v>9</v>
      </c>
      <c r="C230" s="61">
        <f>SUM(C231:C233)</f>
        <v>75.266078440000001</v>
      </c>
      <c r="D230" s="5" t="s">
        <v>7</v>
      </c>
      <c r="E230" s="50">
        <f>(C70)</f>
        <v>0</v>
      </c>
      <c r="G230" s="5" t="str">
        <f>$A$2</f>
        <v>Dobbins Air Reserve Base/94th Airlift Wing  - FY 14</v>
      </c>
    </row>
    <row r="231" spans="1:7" x14ac:dyDescent="0.2">
      <c r="A231" s="2"/>
      <c r="B231" s="1" t="s">
        <v>96</v>
      </c>
      <c r="C231" s="62">
        <f>(E70/1000000)</f>
        <v>37.689289960000004</v>
      </c>
      <c r="D231" s="5" t="s">
        <v>8</v>
      </c>
      <c r="E231" s="50">
        <f>(D70)</f>
        <v>37689289.960000001</v>
      </c>
      <c r="G231" s="60" t="s">
        <v>102</v>
      </c>
    </row>
    <row r="232" spans="1:7" x14ac:dyDescent="0.2">
      <c r="A232" s="2"/>
      <c r="B232" s="1" t="s">
        <v>98</v>
      </c>
      <c r="C232" s="62">
        <f>(E79/1000000)</f>
        <v>35.171125670000002</v>
      </c>
      <c r="F232" s="50"/>
      <c r="G232" s="5" t="str">
        <f>$A$2</f>
        <v>Dobbins Air Reserve Base/94th Airlift Wing  - FY 14</v>
      </c>
    </row>
    <row r="233" spans="1:7" x14ac:dyDescent="0.2">
      <c r="A233" s="2"/>
      <c r="B233" s="1" t="s">
        <v>99</v>
      </c>
      <c r="C233" s="62">
        <f>(E91/1000000)</f>
        <v>2.4056628099999999</v>
      </c>
      <c r="F233" s="50"/>
      <c r="G233" s="60" t="s">
        <v>103</v>
      </c>
    </row>
    <row r="234" spans="1:7" x14ac:dyDescent="0.2">
      <c r="A234" s="2" t="s">
        <v>104</v>
      </c>
      <c r="B234" s="1" t="s">
        <v>9</v>
      </c>
      <c r="C234" s="61">
        <f>SUM(C235:C239)</f>
        <v>45.15764738</v>
      </c>
      <c r="G234" s="5" t="str">
        <f>$A$2</f>
        <v>Dobbins Air Reserve Base/94th Airlift Wing  - FY 14</v>
      </c>
    </row>
    <row r="235" spans="1:7" x14ac:dyDescent="0.2">
      <c r="A235" s="2"/>
      <c r="B235" s="1" t="s">
        <v>105</v>
      </c>
      <c r="C235" s="62">
        <f>(E115/1000000)</f>
        <v>2.4139499600000001</v>
      </c>
      <c r="G235" s="60" t="s">
        <v>106</v>
      </c>
    </row>
    <row r="236" spans="1:7" x14ac:dyDescent="0.2">
      <c r="A236" s="2"/>
      <c r="B236" s="1" t="s">
        <v>107</v>
      </c>
      <c r="C236" s="62">
        <f>(E123/1000000)</f>
        <v>27.003692090000001</v>
      </c>
      <c r="G236" s="5" t="str">
        <f>$A$2</f>
        <v>Dobbins Air Reserve Base/94th Airlift Wing  - FY 14</v>
      </c>
    </row>
    <row r="237" spans="1:7" x14ac:dyDescent="0.2">
      <c r="A237" s="2"/>
      <c r="B237" s="1" t="s">
        <v>108</v>
      </c>
      <c r="C237" s="62">
        <f>(E128+E129)/1000000</f>
        <v>5.3999999999999999E-2</v>
      </c>
      <c r="G237" s="60" t="s">
        <v>109</v>
      </c>
    </row>
    <row r="238" spans="1:7" x14ac:dyDescent="0.2">
      <c r="A238" s="2"/>
      <c r="B238" s="1" t="s">
        <v>110</v>
      </c>
      <c r="C238" s="62">
        <f>(E130+E131+E132)/1000000</f>
        <v>3.25652038</v>
      </c>
      <c r="G238" s="5" t="str">
        <f>$A$2</f>
        <v>Dobbins Air Reserve Base/94th Airlift Wing  - FY 14</v>
      </c>
    </row>
    <row r="239" spans="1:7" x14ac:dyDescent="0.2">
      <c r="A239" s="2"/>
      <c r="B239" s="1" t="s">
        <v>111</v>
      </c>
      <c r="C239" s="62">
        <f>(E135/1000000)</f>
        <v>12.429484949999999</v>
      </c>
      <c r="G239" s="60" t="s">
        <v>112</v>
      </c>
    </row>
    <row r="240" spans="1:7" x14ac:dyDescent="0.2">
      <c r="A240" s="2"/>
      <c r="B240" s="2"/>
      <c r="G240" s="5" t="str">
        <f>$A$2</f>
        <v>Dobbins Air Reserve Base/94th Airlift Wing  - FY 14</v>
      </c>
    </row>
    <row r="241" spans="1:7" x14ac:dyDescent="0.2">
      <c r="A241" s="2" t="s">
        <v>113</v>
      </c>
      <c r="B241" s="2" t="s">
        <v>114</v>
      </c>
      <c r="C241" s="61">
        <f>D218/1000000</f>
        <v>164.62606581999998</v>
      </c>
      <c r="G241" s="60" t="s">
        <v>115</v>
      </c>
    </row>
    <row r="242" spans="1:7" x14ac:dyDescent="0.2">
      <c r="A242" s="2"/>
      <c r="B242" s="2" t="s">
        <v>116</v>
      </c>
      <c r="C242" s="61">
        <f>D202/1000000</f>
        <v>75.266078440000001</v>
      </c>
      <c r="D242" s="5">
        <f>(C242/C241)</f>
        <v>0.45719417557056219</v>
      </c>
      <c r="G242" s="5" t="str">
        <f>$A$2</f>
        <v>Dobbins Air Reserve Base/94th Airlift Wing  - FY 14</v>
      </c>
    </row>
    <row r="243" spans="1:7" x14ac:dyDescent="0.2">
      <c r="A243" s="2"/>
      <c r="B243" s="2" t="s">
        <v>41</v>
      </c>
      <c r="C243" s="61">
        <f>D209/1000000</f>
        <v>45.157647379999993</v>
      </c>
      <c r="D243" s="5">
        <f>(C243/C241)</f>
        <v>0.27430435851740992</v>
      </c>
      <c r="G243" s="60" t="s">
        <v>117</v>
      </c>
    </row>
    <row r="244" spans="1:7" x14ac:dyDescent="0.2">
      <c r="A244" s="2"/>
      <c r="B244" s="2" t="s">
        <v>118</v>
      </c>
      <c r="C244" s="61">
        <f>D180/1000000</f>
        <v>44.20234</v>
      </c>
      <c r="D244" s="5">
        <f>(C244/C241)</f>
        <v>0.268501465912028</v>
      </c>
      <c r="G244" s="5" t="str">
        <f>$A$2</f>
        <v>Dobbins Air Reserve Base/94th Airlift Wing  - FY 14</v>
      </c>
    </row>
    <row r="245" spans="1:7" x14ac:dyDescent="0.2">
      <c r="A245" s="2"/>
      <c r="B245" s="2"/>
    </row>
    <row r="246" spans="1:7" x14ac:dyDescent="0.2">
      <c r="A246" s="2"/>
      <c r="B246" s="2"/>
    </row>
    <row r="247" spans="1:7" x14ac:dyDescent="0.2">
      <c r="A247" s="2"/>
      <c r="B247" s="2"/>
    </row>
    <row r="248" spans="1:7" x14ac:dyDescent="0.2">
      <c r="A248" s="2"/>
      <c r="B248" s="2"/>
    </row>
    <row r="249" spans="1:7" x14ac:dyDescent="0.2">
      <c r="A249" s="2"/>
      <c r="B249" s="2"/>
    </row>
    <row r="250" spans="1:7" x14ac:dyDescent="0.2">
      <c r="A250" s="2"/>
      <c r="B250" s="2"/>
    </row>
    <row r="251" spans="1:7" x14ac:dyDescent="0.2">
      <c r="A251" s="2"/>
      <c r="B251" s="2"/>
    </row>
    <row r="252" spans="1:7" x14ac:dyDescent="0.2">
      <c r="A252" s="2"/>
      <c r="B252" s="2"/>
    </row>
    <row r="253" spans="1:7" x14ac:dyDescent="0.2">
      <c r="A253" s="2"/>
      <c r="B253" s="2"/>
    </row>
    <row r="254" spans="1:7" x14ac:dyDescent="0.2">
      <c r="A254" s="2"/>
      <c r="B254" s="2"/>
    </row>
    <row r="255" spans="1:7" x14ac:dyDescent="0.2">
      <c r="A255" s="2"/>
      <c r="B255" s="2"/>
    </row>
    <row r="256" spans="1:7" x14ac:dyDescent="0.2">
      <c r="A256" s="2"/>
      <c r="B256" s="2"/>
    </row>
    <row r="257" spans="1:2" x14ac:dyDescent="0.2">
      <c r="A257" s="2"/>
      <c r="B257" s="2"/>
    </row>
    <row r="258" spans="1:2" x14ac:dyDescent="0.2">
      <c r="A258" s="2"/>
      <c r="B258" s="2"/>
    </row>
    <row r="259" spans="1:2" x14ac:dyDescent="0.2">
      <c r="A259" s="2"/>
      <c r="B259" s="2"/>
    </row>
    <row r="260" spans="1:2" x14ac:dyDescent="0.2">
      <c r="A260" s="2"/>
      <c r="B260" s="2"/>
    </row>
    <row r="261" spans="1:2" x14ac:dyDescent="0.2">
      <c r="A261" s="2"/>
      <c r="B261" s="2"/>
    </row>
    <row r="262" spans="1:2" x14ac:dyDescent="0.2">
      <c r="A262" s="2"/>
      <c r="B262" s="2"/>
    </row>
  </sheetData>
  <printOptions gridLines="1"/>
  <pageMargins left="0.49" right="0.35" top="1" bottom="1" header="0.5" footer="0.5"/>
  <pageSetup orientation="portrait" r:id="rId1"/>
  <headerFooter alignWithMargins="0">
    <oddHeader>&amp;L&amp;"Times New Roman,Regular"&amp;D</oddHeader>
    <oddFooter>&amp;L&amp;"Times New Roman,Regular"&amp;F&amp;R&amp;"Times New Roman,Regular"Page &amp;P</oddFooter>
  </headerFooter>
  <rowBreaks count="4" manualBreakCount="4">
    <brk id="49" max="65535" man="1"/>
    <brk id="95" max="65535" man="1"/>
    <brk id="144" max="65535" man="1"/>
    <brk id="190" max="65535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EIA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EIA!Print_Area</vt:lpstr>
      <vt:lpstr>EIA!Print_Area_MI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EIA SPREADSHEET &amp; GRAPHS</dc:title>
  <dc:creator>SAFNET</dc:creator>
  <cp:lastModifiedBy>1156001496</cp:lastModifiedBy>
  <cp:lastPrinted>2012-09-13T11:33:42Z</cp:lastPrinted>
  <dcterms:created xsi:type="dcterms:W3CDTF">2008-09-18T12:08:35Z</dcterms:created>
  <dcterms:modified xsi:type="dcterms:W3CDTF">2014-10-22T18:42:24Z</dcterms:modified>
</cp:coreProperties>
</file>